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ibiq.sharepoint.com/sites/Fichiers/Partage/P03.PF_MEIE/P3.1.PSO/2021-2025_(C77-C124)/5_2024-2025_(C117-118-121-122-123-124)/1.Concours/C124_PFAS/2.Formulaires/1.LDI/"/>
    </mc:Choice>
  </mc:AlternateContent>
  <xr:revisionPtr revIDLastSave="185" documentId="8_{BFB6CD3B-8144-4AED-B9E1-36CD5246E6D7}" xr6:coauthVersionLast="47" xr6:coauthVersionMax="47" xr10:uidLastSave="{4BBE212C-136D-4150-9419-60B6D71F3936}"/>
  <workbookProtection workbookAlgorithmName="SHA-512" workbookHashValue="d10Dgpl6wyLVua03GpSDLStRWeEBoND5BiQLFTZE6IHL585pYYKROLpZrtBT2hvyhLFWfKxAa8C25kG0rXFGbA==" workbookSaltValue="lVsu4+wJJ6Gpf/0PiG+FUw==" workbookSpinCount="100000" lockStructure="1"/>
  <bookViews>
    <workbookView xWindow="32280" yWindow="-1545" windowWidth="29040" windowHeight="15720" tabRatio="789" firstSheet="3" activeTab="3" xr2:uid="{00000000-000D-0000-FFFF-FFFF00000000}"/>
  </bookViews>
  <sheets>
    <sheet name="Feuil1" sheetId="18" state="hidden" r:id="rId1"/>
    <sheet name="Données" sheetId="15" state="hidden" r:id="rId2"/>
    <sheet name="Form. A0 - Instructions" sheetId="17" r:id="rId3"/>
    <sheet name="Form.A1- Partenaires" sheetId="3" r:id="rId4"/>
    <sheet name="Form. A2- Ventil. Coûts directs" sheetId="4" r:id="rId5"/>
    <sheet name="Form. A3- Montage financier" sheetId="6" r:id="rId6"/>
    <sheet name="Form A3-B calcul ETP" sheetId="14" state="hidden" r:id="rId7"/>
    <sheet name="Form. A4- Calcul des FIR-CRIBIQ" sheetId="10" state="hidden" r:id="rId8"/>
    <sheet name="Form. A5-Contrib. en nature" sheetId="8" r:id="rId9"/>
    <sheet name="Form. 7- Fiche Synthèse" sheetId="12" state="hidden" r:id="rId10"/>
    <sheet name="RSRI Vérification" sheetId="19" state="hidden" r:id="rId11"/>
  </sheets>
  <definedNames>
    <definedName name="_xlnm.Print_Titles" localSheetId="5">'Form. A3- Montage financier'!$1:$3</definedName>
    <definedName name="_xlnm.Print_Area" localSheetId="9">'Form. 7- Fiche Synthèse'!$A$1:$M$40</definedName>
    <definedName name="_xlnm.Print_Area" localSheetId="4">'Form. A2- Ventil. Coûts directs'!$A$1:$R$91</definedName>
    <definedName name="_xlnm.Print_Area" localSheetId="5">'Form. A3- Montage financier'!$A$1:$O$112</definedName>
    <definedName name="_xlnm.Print_Area" localSheetId="7">'Form. A4- Calcul des FIR-CRIBIQ'!$A$1:$I$33</definedName>
    <definedName name="_xlnm.Print_Area" localSheetId="8">'Form. A5-Contrib. en nature'!$A$1:$L$13</definedName>
    <definedName name="_xlnm.Print_Area" localSheetId="3">'Form.A1- Partenaires'!$A$1:$F$39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9" l="1"/>
  <c r="C11" i="19"/>
  <c r="I17" i="19" l="1"/>
  <c r="I19" i="19" s="1"/>
  <c r="E12" i="19"/>
  <c r="D11" i="19"/>
  <c r="D13" i="19" s="1"/>
  <c r="B13" i="19"/>
  <c r="E10" i="19"/>
  <c r="E9" i="19"/>
  <c r="E8" i="19"/>
  <c r="E7" i="19"/>
  <c r="E6" i="19"/>
  <c r="E5" i="19"/>
  <c r="E4" i="19"/>
  <c r="A14" i="19" l="1"/>
  <c r="J16" i="19" s="1"/>
  <c r="E11" i="19"/>
  <c r="F8" i="19" s="1"/>
  <c r="C13" i="19"/>
  <c r="G36" i="4"/>
  <c r="G35" i="4"/>
  <c r="G34" i="4"/>
  <c r="G33" i="4"/>
  <c r="G32" i="4"/>
  <c r="G31" i="4"/>
  <c r="G30" i="4"/>
  <c r="G29" i="4"/>
  <c r="G28" i="4"/>
  <c r="G27" i="4"/>
  <c r="F9" i="18"/>
  <c r="B9" i="18"/>
  <c r="D18" i="18"/>
  <c r="E18" i="18"/>
  <c r="D17" i="18"/>
  <c r="E17" i="18"/>
  <c r="D16" i="18"/>
  <c r="E16" i="18"/>
  <c r="D15" i="18"/>
  <c r="E15" i="18"/>
  <c r="C18" i="18"/>
  <c r="C17" i="18"/>
  <c r="C16" i="18"/>
  <c r="F16" i="18" s="1"/>
  <c r="C15" i="18"/>
  <c r="D64" i="4"/>
  <c r="C13" i="18" s="1"/>
  <c r="E64" i="4"/>
  <c r="D13" i="18" s="1"/>
  <c r="D9" i="14"/>
  <c r="B4" i="14"/>
  <c r="E2" i="12"/>
  <c r="A3" i="6"/>
  <c r="G65" i="4"/>
  <c r="G66" i="4"/>
  <c r="G67" i="4"/>
  <c r="G68" i="4"/>
  <c r="G69" i="4"/>
  <c r="P28" i="4"/>
  <c r="P29" i="4"/>
  <c r="P30" i="4"/>
  <c r="P31" i="4"/>
  <c r="P32" i="4"/>
  <c r="P33" i="4"/>
  <c r="P34" i="4"/>
  <c r="P35" i="4"/>
  <c r="P36" i="4"/>
  <c r="P27" i="4"/>
  <c r="M28" i="4"/>
  <c r="R28" i="4" s="1"/>
  <c r="M29" i="4"/>
  <c r="R29" i="4" s="1"/>
  <c r="M30" i="4"/>
  <c r="M31" i="4"/>
  <c r="M32" i="4"/>
  <c r="M33" i="4"/>
  <c r="M34" i="4"/>
  <c r="M35" i="4"/>
  <c r="M36" i="4"/>
  <c r="M27" i="4"/>
  <c r="J28" i="4"/>
  <c r="J29" i="4"/>
  <c r="J30" i="4"/>
  <c r="J31" i="4"/>
  <c r="J32" i="4"/>
  <c r="J33" i="4"/>
  <c r="J34" i="4"/>
  <c r="J35" i="4"/>
  <c r="J36" i="4"/>
  <c r="R36" i="4" s="1"/>
  <c r="J27" i="4"/>
  <c r="D28" i="4"/>
  <c r="D29" i="4"/>
  <c r="D30" i="4"/>
  <c r="R30" i="4" s="1"/>
  <c r="D31" i="4"/>
  <c r="R31" i="4" s="1"/>
  <c r="D32" i="4"/>
  <c r="D33" i="4"/>
  <c r="D34" i="4"/>
  <c r="R34" i="4" s="1"/>
  <c r="D35" i="4"/>
  <c r="D36" i="4"/>
  <c r="D27" i="4"/>
  <c r="E1" i="12"/>
  <c r="L3" i="12"/>
  <c r="L4" i="12"/>
  <c r="K5" i="19" l="1"/>
  <c r="K10" i="19"/>
  <c r="K12" i="19"/>
  <c r="F4" i="19"/>
  <c r="K14" i="19"/>
  <c r="K15" i="19"/>
  <c r="F5" i="19"/>
  <c r="F9" i="19"/>
  <c r="K16" i="19"/>
  <c r="E14" i="19" s="1"/>
  <c r="K13" i="19"/>
  <c r="K8" i="19"/>
  <c r="K9" i="19"/>
  <c r="K6" i="19"/>
  <c r="K4" i="19"/>
  <c r="F7" i="19"/>
  <c r="E13" i="19"/>
  <c r="K11" i="19"/>
  <c r="K7" i="19"/>
  <c r="F10" i="19"/>
  <c r="F6" i="19"/>
  <c r="F17" i="18"/>
  <c r="F18" i="18"/>
  <c r="D104" i="6"/>
  <c r="R32" i="4"/>
  <c r="R33" i="4"/>
  <c r="R35" i="4"/>
  <c r="R27" i="4"/>
  <c r="F15" i="18"/>
  <c r="D37" i="4"/>
  <c r="F73" i="4"/>
  <c r="E14" i="18" s="1"/>
  <c r="O21" i="4"/>
  <c r="L21" i="4"/>
  <c r="I21" i="4"/>
  <c r="F21" i="4"/>
  <c r="C21" i="4"/>
  <c r="L18" i="6"/>
  <c r="J18" i="6"/>
  <c r="H18" i="6"/>
  <c r="F18" i="6"/>
  <c r="D18" i="6"/>
  <c r="L90" i="6"/>
  <c r="H90" i="6"/>
  <c r="F90" i="6"/>
  <c r="D90" i="6"/>
  <c r="L83" i="6"/>
  <c r="H83" i="6"/>
  <c r="D83" i="6"/>
  <c r="L76" i="6"/>
  <c r="H76" i="6"/>
  <c r="F76" i="6"/>
  <c r="D76" i="6"/>
  <c r="L69" i="6"/>
  <c r="J69" i="6"/>
  <c r="H69" i="6"/>
  <c r="F69" i="6"/>
  <c r="D69" i="6"/>
  <c r="L62" i="6"/>
  <c r="J62" i="6"/>
  <c r="H62" i="6"/>
  <c r="F62" i="6"/>
  <c r="D62" i="6"/>
  <c r="L55" i="6"/>
  <c r="J55" i="6"/>
  <c r="H55" i="6"/>
  <c r="F55" i="6"/>
  <c r="L100" i="6"/>
  <c r="M100" i="6" s="1"/>
  <c r="L93" i="6"/>
  <c r="M93" i="6" s="1"/>
  <c r="L86" i="6"/>
  <c r="M86" i="6" s="1"/>
  <c r="L79" i="6"/>
  <c r="M79" i="6" s="1"/>
  <c r="L72" i="6"/>
  <c r="M72" i="6" s="1"/>
  <c r="L65" i="6"/>
  <c r="M65" i="6" s="1"/>
  <c r="L58" i="6"/>
  <c r="M58" i="6" s="1"/>
  <c r="L51" i="6"/>
  <c r="M51" i="6" s="1"/>
  <c r="L44" i="6"/>
  <c r="M44" i="6" s="1"/>
  <c r="J100" i="6"/>
  <c r="K100" i="6" s="1"/>
  <c r="J93" i="6"/>
  <c r="K93" i="6" s="1"/>
  <c r="J86" i="6"/>
  <c r="K86" i="6" s="1"/>
  <c r="J79" i="6"/>
  <c r="K79" i="6" s="1"/>
  <c r="J72" i="6"/>
  <c r="K72" i="6" s="1"/>
  <c r="J65" i="6"/>
  <c r="J58" i="6"/>
  <c r="K58" i="6" s="1"/>
  <c r="J51" i="6"/>
  <c r="K51" i="6" s="1"/>
  <c r="J44" i="6"/>
  <c r="K44" i="6" s="1"/>
  <c r="H100" i="6"/>
  <c r="H93" i="6"/>
  <c r="H86" i="6"/>
  <c r="H79" i="6"/>
  <c r="H72" i="6"/>
  <c r="H65" i="6"/>
  <c r="H58" i="6"/>
  <c r="H51" i="6"/>
  <c r="H44" i="6"/>
  <c r="F100" i="6"/>
  <c r="G100" i="6" s="1"/>
  <c r="F93" i="6"/>
  <c r="G93" i="6" s="1"/>
  <c r="F86" i="6"/>
  <c r="G86" i="6" s="1"/>
  <c r="F79" i="6"/>
  <c r="G79" i="6" s="1"/>
  <c r="F72" i="6"/>
  <c r="G72" i="6" s="1"/>
  <c r="F65" i="6"/>
  <c r="G65" i="6" s="1"/>
  <c r="F58" i="6"/>
  <c r="G58" i="6" s="1"/>
  <c r="F51" i="6"/>
  <c r="G51" i="6" s="1"/>
  <c r="F44" i="6"/>
  <c r="G44" i="6" s="1"/>
  <c r="D100" i="6"/>
  <c r="E100" i="6" s="1"/>
  <c r="D93" i="6"/>
  <c r="E93" i="6" s="1"/>
  <c r="D86" i="6"/>
  <c r="E86" i="6" s="1"/>
  <c r="D79" i="6"/>
  <c r="E79" i="6" s="1"/>
  <c r="D72" i="6"/>
  <c r="E72" i="6" s="1"/>
  <c r="D65" i="6"/>
  <c r="E65" i="6" s="1"/>
  <c r="D58" i="6"/>
  <c r="E58" i="6" s="1"/>
  <c r="D51" i="6"/>
  <c r="E51" i="6" s="1"/>
  <c r="D44" i="6"/>
  <c r="E44" i="6" s="1"/>
  <c r="B96" i="6"/>
  <c r="B89" i="6"/>
  <c r="B82" i="6"/>
  <c r="B75" i="6"/>
  <c r="B68" i="6"/>
  <c r="B61" i="6"/>
  <c r="B54" i="6"/>
  <c r="B47" i="6"/>
  <c r="B40" i="6"/>
  <c r="F37" i="6"/>
  <c r="B33" i="6"/>
  <c r="D31" i="6"/>
  <c r="F31" i="6"/>
  <c r="H31" i="6"/>
  <c r="J31" i="6"/>
  <c r="L31" i="6"/>
  <c r="A32" i="6"/>
  <c r="D37" i="6"/>
  <c r="H37" i="6"/>
  <c r="J37" i="6"/>
  <c r="L37" i="6"/>
  <c r="A39" i="6"/>
  <c r="A46" i="6"/>
  <c r="A53" i="6"/>
  <c r="A60" i="6"/>
  <c r="A67" i="6"/>
  <c r="A74" i="6"/>
  <c r="A81" i="6"/>
  <c r="A88" i="6"/>
  <c r="A95" i="6"/>
  <c r="D102" i="6"/>
  <c r="F102" i="6"/>
  <c r="H102" i="6"/>
  <c r="J102" i="6"/>
  <c r="L102" i="6"/>
  <c r="F11" i="19" l="1"/>
  <c r="K17" i="19"/>
  <c r="K65" i="6"/>
  <c r="J66" i="6"/>
  <c r="M40" i="6"/>
  <c r="E75" i="6"/>
  <c r="K96" i="6"/>
  <c r="K82" i="6"/>
  <c r="K68" i="6"/>
  <c r="I61" i="6"/>
  <c r="I54" i="6"/>
  <c r="K75" i="6"/>
  <c r="M47" i="6"/>
  <c r="E54" i="6"/>
  <c r="E61" i="6"/>
  <c r="E68" i="6"/>
  <c r="K89" i="6"/>
  <c r="E82" i="6"/>
  <c r="I75" i="6"/>
  <c r="I96" i="6"/>
  <c r="E96" i="6"/>
  <c r="I68" i="6"/>
  <c r="M96" i="6"/>
  <c r="I89" i="6"/>
  <c r="E89" i="6"/>
  <c r="K61" i="6"/>
  <c r="I82" i="6"/>
  <c r="M89" i="6"/>
  <c r="G96" i="6"/>
  <c r="M82" i="6"/>
  <c r="G89" i="6"/>
  <c r="M75" i="6"/>
  <c r="G82" i="6"/>
  <c r="M68" i="6"/>
  <c r="G75" i="6"/>
  <c r="I47" i="6"/>
  <c r="K54" i="6"/>
  <c r="M61" i="6"/>
  <c r="G68" i="6"/>
  <c r="E40" i="6"/>
  <c r="G47" i="6"/>
  <c r="M54" i="6"/>
  <c r="G61" i="6"/>
  <c r="K47" i="6"/>
  <c r="I33" i="6"/>
  <c r="G54" i="6"/>
  <c r="K33" i="6"/>
  <c r="K40" i="6"/>
  <c r="I40" i="6"/>
  <c r="E47" i="6"/>
  <c r="G40" i="6"/>
  <c r="G33" i="6"/>
  <c r="E33" i="6"/>
  <c r="M33" i="6"/>
  <c r="K37" i="6"/>
  <c r="J105" i="6"/>
  <c r="B102" i="6"/>
  <c r="B57" i="6" s="1"/>
  <c r="H2" i="12"/>
  <c r="H1" i="12"/>
  <c r="B8" i="12"/>
  <c r="K1" i="12"/>
  <c r="A28" i="10"/>
  <c r="A27" i="10"/>
  <c r="A26" i="10"/>
  <c r="A25" i="10"/>
  <c r="A24" i="10"/>
  <c r="D57" i="6" l="1"/>
  <c r="B99" i="6"/>
  <c r="D99" i="6" s="1"/>
  <c r="B92" i="6"/>
  <c r="D92" i="6" s="1"/>
  <c r="B85" i="6"/>
  <c r="B78" i="6"/>
  <c r="D78" i="6" s="1"/>
  <c r="B71" i="6"/>
  <c r="D71" i="6" s="1"/>
  <c r="B64" i="6"/>
  <c r="D64" i="6" s="1"/>
  <c r="B36" i="6"/>
  <c r="B50" i="6"/>
  <c r="D50" i="6" s="1"/>
  <c r="B43" i="6"/>
  <c r="D43" i="6" s="1"/>
  <c r="J106" i="6"/>
  <c r="J107" i="6" s="1"/>
  <c r="J83" i="6" l="1"/>
  <c r="D85" i="6"/>
  <c r="J90" i="6"/>
  <c r="J76" i="6"/>
  <c r="F83" i="6"/>
  <c r="J97" i="6"/>
  <c r="L97" i="6"/>
  <c r="F97" i="6"/>
  <c r="H97" i="6"/>
  <c r="D97" i="6"/>
  <c r="D36" i="6"/>
  <c r="M37" i="6"/>
  <c r="L105" i="6"/>
  <c r="A26" i="12"/>
  <c r="A25" i="12"/>
  <c r="G25" i="12" s="1"/>
  <c r="A24" i="12"/>
  <c r="A23" i="12"/>
  <c r="A22" i="12"/>
  <c r="A21" i="12"/>
  <c r="K12" i="8"/>
  <c r="J12" i="8"/>
  <c r="H24" i="12" s="1"/>
  <c r="I12" i="8"/>
  <c r="H12" i="8"/>
  <c r="G12" i="8"/>
  <c r="H21" i="12" s="1"/>
  <c r="L2" i="8"/>
  <c r="K2" i="8"/>
  <c r="J2" i="8"/>
  <c r="I2" i="8"/>
  <c r="H2" i="8"/>
  <c r="G2" i="8"/>
  <c r="C97" i="6" l="1"/>
  <c r="C90" i="6"/>
  <c r="C83" i="6"/>
  <c r="C69" i="6"/>
  <c r="C76" i="6"/>
  <c r="C62" i="6"/>
  <c r="L106" i="6"/>
  <c r="L107" i="6" s="1"/>
  <c r="J25" i="12"/>
  <c r="J24" i="12"/>
  <c r="G24" i="12"/>
  <c r="H25" i="12"/>
  <c r="H22" i="12"/>
  <c r="H23" i="12"/>
  <c r="H26" i="12"/>
  <c r="J23" i="12"/>
  <c r="G23" i="12"/>
  <c r="J21" i="12"/>
  <c r="G21" i="12"/>
  <c r="J22" i="12"/>
  <c r="G22" i="12"/>
  <c r="H13" i="6"/>
  <c r="H12" i="6"/>
  <c r="H11" i="6"/>
  <c r="H10" i="6"/>
  <c r="H9" i="6"/>
  <c r="P37" i="4" l="1"/>
  <c r="F24" i="10"/>
  <c r="F26" i="10"/>
  <c r="F27" i="10"/>
  <c r="E24" i="10"/>
  <c r="E26" i="10"/>
  <c r="E27" i="10"/>
  <c r="C27" i="10"/>
  <c r="C26" i="10"/>
  <c r="C24" i="10"/>
  <c r="C37" i="4"/>
  <c r="F37" i="4"/>
  <c r="O37" i="4"/>
  <c r="L37" i="4"/>
  <c r="I37" i="4"/>
  <c r="J37" i="4" l="1"/>
  <c r="M37" i="4"/>
  <c r="G37" i="4"/>
  <c r="R37" i="4" s="1"/>
  <c r="C79" i="4" s="1"/>
  <c r="A83" i="4"/>
  <c r="A80" i="4"/>
  <c r="A78" i="4"/>
  <c r="R54" i="4"/>
  <c r="C84" i="4" s="1"/>
  <c r="F105" i="6" l="1"/>
  <c r="E37" i="6"/>
  <c r="R25" i="4"/>
  <c r="G9" i="10" s="1"/>
  <c r="D105" i="6" l="1"/>
  <c r="G37" i="6"/>
  <c r="D106" i="6"/>
  <c r="G84" i="4"/>
  <c r="D107" i="6" l="1"/>
  <c r="F106" i="6"/>
  <c r="F17" i="10"/>
  <c r="E17" i="10"/>
  <c r="D17" i="10"/>
  <c r="C17" i="10"/>
  <c r="B17" i="10"/>
  <c r="D18" i="10"/>
  <c r="E18" i="10"/>
  <c r="F18" i="10"/>
  <c r="C18" i="10"/>
  <c r="B18" i="10"/>
  <c r="A23" i="10"/>
  <c r="A22" i="10"/>
  <c r="A21" i="10"/>
  <c r="A19" i="10"/>
  <c r="A20" i="10"/>
  <c r="F107" i="6" l="1"/>
  <c r="R40" i="4"/>
  <c r="G80" i="4"/>
  <c r="G10" i="10" l="1"/>
  <c r="C80" i="4"/>
  <c r="B9" i="8"/>
  <c r="C46" i="4"/>
  <c r="D10" i="14"/>
  <c r="D11" i="14"/>
  <c r="D12" i="14"/>
  <c r="D13" i="14"/>
  <c r="D14" i="14"/>
  <c r="D15" i="14"/>
  <c r="D16" i="14"/>
  <c r="D17" i="14"/>
  <c r="D18" i="14"/>
  <c r="D19" i="14"/>
  <c r="P10" i="14"/>
  <c r="P11" i="14"/>
  <c r="P12" i="14"/>
  <c r="P13" i="14"/>
  <c r="P14" i="14"/>
  <c r="P15" i="14"/>
  <c r="P16" i="14"/>
  <c r="P17" i="14"/>
  <c r="P18" i="14"/>
  <c r="P19" i="14"/>
  <c r="P9" i="14"/>
  <c r="M10" i="14"/>
  <c r="M11" i="14"/>
  <c r="M12" i="14"/>
  <c r="M13" i="14"/>
  <c r="M14" i="14"/>
  <c r="M15" i="14"/>
  <c r="M16" i="14"/>
  <c r="M17" i="14"/>
  <c r="M18" i="14"/>
  <c r="M19" i="14"/>
  <c r="M9" i="14"/>
  <c r="J10" i="14"/>
  <c r="J11" i="14"/>
  <c r="J12" i="14"/>
  <c r="J13" i="14"/>
  <c r="J14" i="14"/>
  <c r="J15" i="14"/>
  <c r="J16" i="14"/>
  <c r="J17" i="14"/>
  <c r="J18" i="14"/>
  <c r="J19" i="14"/>
  <c r="J9" i="14"/>
  <c r="G10" i="14"/>
  <c r="G11" i="14"/>
  <c r="G12" i="14"/>
  <c r="G13" i="14"/>
  <c r="G14" i="14"/>
  <c r="G15" i="14"/>
  <c r="G16" i="14"/>
  <c r="G17" i="14"/>
  <c r="G18" i="14"/>
  <c r="G19" i="14"/>
  <c r="G9" i="14"/>
  <c r="F64" i="4"/>
  <c r="E13" i="18" s="1"/>
  <c r="G82" i="4"/>
  <c r="G79" i="4"/>
  <c r="G78" i="4"/>
  <c r="E73" i="4"/>
  <c r="D14" i="18" s="1"/>
  <c r="D20" i="18" s="1"/>
  <c r="D73" i="4"/>
  <c r="C14" i="18" s="1"/>
  <c r="N6" i="14"/>
  <c r="K6" i="14"/>
  <c r="H6" i="14"/>
  <c r="E6" i="14"/>
  <c r="B6" i="14"/>
  <c r="G74" i="4"/>
  <c r="G75" i="4"/>
  <c r="G76" i="4"/>
  <c r="G77" i="4"/>
  <c r="A77" i="4"/>
  <c r="A76" i="4"/>
  <c r="A75" i="4"/>
  <c r="A74" i="4"/>
  <c r="G70" i="4"/>
  <c r="G71" i="4"/>
  <c r="G72" i="4"/>
  <c r="A72" i="4"/>
  <c r="A71" i="4"/>
  <c r="A70" i="4"/>
  <c r="A69" i="4"/>
  <c r="O46" i="4"/>
  <c r="L46" i="4"/>
  <c r="I46" i="4"/>
  <c r="F46" i="4"/>
  <c r="R23" i="4"/>
  <c r="R22" i="4"/>
  <c r="K7" i="4"/>
  <c r="K8" i="4"/>
  <c r="K9" i="4"/>
  <c r="K10" i="4"/>
  <c r="K11" i="4"/>
  <c r="K12" i="4"/>
  <c r="K13" i="4"/>
  <c r="K6" i="4"/>
  <c r="Q7" i="4"/>
  <c r="Q8" i="4"/>
  <c r="Q9" i="4"/>
  <c r="Q10" i="4"/>
  <c r="Q11" i="4"/>
  <c r="Q12" i="4"/>
  <c r="Q13" i="4"/>
  <c r="Q6" i="4"/>
  <c r="N7" i="4"/>
  <c r="N8" i="4"/>
  <c r="N9" i="4"/>
  <c r="N10" i="4"/>
  <c r="N11" i="4"/>
  <c r="N12" i="4"/>
  <c r="N13" i="4"/>
  <c r="N6" i="4"/>
  <c r="H7" i="4"/>
  <c r="H8" i="4"/>
  <c r="H9" i="4"/>
  <c r="H10" i="4"/>
  <c r="H11" i="4"/>
  <c r="H12" i="4"/>
  <c r="H13" i="4"/>
  <c r="H6" i="4"/>
  <c r="E7" i="4"/>
  <c r="E8" i="4"/>
  <c r="E9" i="4"/>
  <c r="E10" i="4"/>
  <c r="E11" i="4"/>
  <c r="E12" i="4"/>
  <c r="E13" i="4"/>
  <c r="E6" i="4"/>
  <c r="G83" i="4"/>
  <c r="G81" i="4"/>
  <c r="O5" i="4"/>
  <c r="L5" i="4"/>
  <c r="I5" i="4"/>
  <c r="F5" i="4"/>
  <c r="C5" i="4"/>
  <c r="O15" i="4"/>
  <c r="L15" i="4"/>
  <c r="I15" i="4"/>
  <c r="F15" i="4"/>
  <c r="C15" i="4"/>
  <c r="R7" i="4"/>
  <c r="C66" i="4" s="1"/>
  <c r="R8" i="4"/>
  <c r="C67" i="4" s="1"/>
  <c r="R9" i="4"/>
  <c r="C68" i="4" s="1"/>
  <c r="R10" i="4"/>
  <c r="C69" i="4" s="1"/>
  <c r="R11" i="4"/>
  <c r="C70" i="4" s="1"/>
  <c r="R12" i="4"/>
  <c r="C71" i="4" s="1"/>
  <c r="R13" i="4"/>
  <c r="C72" i="4" s="1"/>
  <c r="R16" i="4"/>
  <c r="C74" i="4" s="1"/>
  <c r="R17" i="4"/>
  <c r="C75" i="4" s="1"/>
  <c r="R18" i="4"/>
  <c r="C76" i="4" s="1"/>
  <c r="R19" i="4"/>
  <c r="C77" i="4" s="1"/>
  <c r="R43" i="4"/>
  <c r="C81" i="4" s="1"/>
  <c r="R52" i="4"/>
  <c r="C83" i="4" s="1"/>
  <c r="R6" i="4"/>
  <c r="C65" i="4" s="1"/>
  <c r="B4" i="8"/>
  <c r="B12" i="12"/>
  <c r="B11" i="12"/>
  <c r="B10" i="12"/>
  <c r="B9" i="12"/>
  <c r="H31" i="12"/>
  <c r="G31" i="12"/>
  <c r="F31" i="12"/>
  <c r="H36" i="12"/>
  <c r="G36" i="12"/>
  <c r="F36" i="12"/>
  <c r="G9" i="12"/>
  <c r="J9" i="12" s="1"/>
  <c r="I12" i="12"/>
  <c r="I11" i="12"/>
  <c r="I10" i="12"/>
  <c r="I9" i="12"/>
  <c r="I8" i="12"/>
  <c r="I13" i="12" s="1"/>
  <c r="H12" i="12"/>
  <c r="H11" i="12"/>
  <c r="H10" i="12"/>
  <c r="H9" i="12"/>
  <c r="H8" i="12"/>
  <c r="G12" i="12"/>
  <c r="G11" i="12"/>
  <c r="G10" i="12"/>
  <c r="J10" i="12" s="1"/>
  <c r="G8" i="12"/>
  <c r="J26" i="12"/>
  <c r="A20" i="12"/>
  <c r="J20" i="12" s="1"/>
  <c r="A19" i="12"/>
  <c r="G19" i="12" s="1"/>
  <c r="A18" i="12"/>
  <c r="J18" i="12" s="1"/>
  <c r="A17" i="12"/>
  <c r="G17" i="12" s="1"/>
  <c r="I7" i="12"/>
  <c r="H7" i="12"/>
  <c r="G7" i="12"/>
  <c r="A12" i="12"/>
  <c r="F12" i="12" s="1"/>
  <c r="A11" i="12"/>
  <c r="F11" i="12" s="1"/>
  <c r="A10" i="12"/>
  <c r="F10" i="12" s="1"/>
  <c r="A9" i="12"/>
  <c r="F9" i="12" s="1"/>
  <c r="A8" i="12"/>
  <c r="F8" i="12" s="1"/>
  <c r="M52" i="12"/>
  <c r="L52" i="12"/>
  <c r="I52" i="12"/>
  <c r="F52" i="12"/>
  <c r="M50" i="12"/>
  <c r="J50" i="12"/>
  <c r="K50" i="12" s="1"/>
  <c r="G50" i="12"/>
  <c r="B50" i="12"/>
  <c r="E50" i="12" s="1"/>
  <c r="M48" i="12"/>
  <c r="I48" i="12"/>
  <c r="B17" i="6"/>
  <c r="B25" i="6"/>
  <c r="B23" i="6"/>
  <c r="B24" i="6"/>
  <c r="A64" i="4"/>
  <c r="D16" i="6"/>
  <c r="F16" i="6"/>
  <c r="A25" i="6"/>
  <c r="C2" i="4"/>
  <c r="I2" i="4"/>
  <c r="F2" i="4"/>
  <c r="O2" i="4"/>
  <c r="L2" i="4"/>
  <c r="L16" i="6"/>
  <c r="L26" i="6"/>
  <c r="L13" i="6" s="1"/>
  <c r="A73" i="4"/>
  <c r="A84" i="4"/>
  <c r="A24" i="6"/>
  <c r="A23" i="6"/>
  <c r="J16" i="6"/>
  <c r="J26" i="6"/>
  <c r="L12" i="6" s="1"/>
  <c r="H16" i="6"/>
  <c r="F2" i="8"/>
  <c r="E2" i="8"/>
  <c r="D2" i="8"/>
  <c r="C2" i="8"/>
  <c r="L12" i="8"/>
  <c r="F12" i="8"/>
  <c r="H20" i="12" s="1"/>
  <c r="E12" i="8"/>
  <c r="H19" i="12" s="1"/>
  <c r="D12" i="8"/>
  <c r="H18" i="12" s="1"/>
  <c r="C12" i="8"/>
  <c r="H17" i="12" s="1"/>
  <c r="B11" i="8"/>
  <c r="B10" i="8"/>
  <c r="B8" i="8"/>
  <c r="B7" i="8"/>
  <c r="B6" i="8"/>
  <c r="B5" i="8"/>
  <c r="B3" i="8"/>
  <c r="H26" i="6"/>
  <c r="L11" i="6" s="1"/>
  <c r="F26" i="6"/>
  <c r="L10" i="6" s="1"/>
  <c r="D26" i="6"/>
  <c r="L9" i="6" s="1"/>
  <c r="D50" i="12"/>
  <c r="J8" i="12" l="1"/>
  <c r="G13" i="12"/>
  <c r="C73" i="4"/>
  <c r="P20" i="14"/>
  <c r="J11" i="12"/>
  <c r="J12" i="12"/>
  <c r="H13" i="12"/>
  <c r="C64" i="4"/>
  <c r="F14" i="18"/>
  <c r="E20" i="18"/>
  <c r="F13" i="18"/>
  <c r="D55" i="6"/>
  <c r="C55" i="6" s="1"/>
  <c r="E17" i="6"/>
  <c r="L41" i="6"/>
  <c r="J41" i="6"/>
  <c r="J48" i="6"/>
  <c r="J34" i="6"/>
  <c r="D41" i="6"/>
  <c r="D48" i="6"/>
  <c r="L48" i="6"/>
  <c r="L34" i="6"/>
  <c r="H48" i="6"/>
  <c r="F34" i="6"/>
  <c r="F48" i="6"/>
  <c r="F41" i="6"/>
  <c r="H34" i="6"/>
  <c r="H41" i="6"/>
  <c r="G17" i="6"/>
  <c r="D34" i="6"/>
  <c r="I17" i="6"/>
  <c r="K17" i="6"/>
  <c r="M17" i="6"/>
  <c r="F32" i="12"/>
  <c r="I56" i="4"/>
  <c r="J11" i="6" s="1"/>
  <c r="M11" i="6" s="1"/>
  <c r="M20" i="14"/>
  <c r="L56" i="4"/>
  <c r="J12" i="6" s="1"/>
  <c r="M12" i="6" s="1"/>
  <c r="O56" i="4"/>
  <c r="J13" i="6" s="1"/>
  <c r="M13" i="6" s="1"/>
  <c r="C56" i="4"/>
  <c r="J9" i="6" s="1"/>
  <c r="M9" i="6" s="1"/>
  <c r="F56" i="4"/>
  <c r="J10" i="6" s="1"/>
  <c r="M10" i="6" s="1"/>
  <c r="D85" i="4"/>
  <c r="F85" i="4"/>
  <c r="E85" i="4"/>
  <c r="B54" i="12"/>
  <c r="M54" i="12"/>
  <c r="J20" i="14"/>
  <c r="G20" i="14"/>
  <c r="J17" i="12"/>
  <c r="G18" i="12"/>
  <c r="G26" i="12"/>
  <c r="G64" i="4"/>
  <c r="R21" i="4"/>
  <c r="Q5" i="4"/>
  <c r="R15" i="4"/>
  <c r="B12" i="8"/>
  <c r="B51" i="12"/>
  <c r="G20" i="12"/>
  <c r="R46" i="4"/>
  <c r="C82" i="4" s="1"/>
  <c r="G73" i="4"/>
  <c r="N5" i="4"/>
  <c r="K5" i="4"/>
  <c r="H5" i="4"/>
  <c r="R5" i="4"/>
  <c r="E5" i="4"/>
  <c r="D20" i="14"/>
  <c r="B26" i="6"/>
  <c r="B8" i="6" s="1"/>
  <c r="H27" i="12"/>
  <c r="E54" i="12"/>
  <c r="F50" i="12"/>
  <c r="K54" i="12"/>
  <c r="L50" i="12"/>
  <c r="H50" i="12"/>
  <c r="H54" i="12" s="1"/>
  <c r="J19" i="12"/>
  <c r="G54" i="12"/>
  <c r="C18" i="6"/>
  <c r="F37" i="12"/>
  <c r="G4" i="14" l="1"/>
  <c r="J13" i="12"/>
  <c r="G8" i="10"/>
  <c r="C78" i="4"/>
  <c r="C85" i="4" s="1"/>
  <c r="G7" i="10"/>
  <c r="G6" i="10"/>
  <c r="B103" i="6"/>
  <c r="B104" i="6"/>
  <c r="C48" i="6"/>
  <c r="C41" i="6"/>
  <c r="C34" i="6"/>
  <c r="J19" i="6"/>
  <c r="D11" i="12" s="1"/>
  <c r="D19" i="6"/>
  <c r="D8" i="12" s="1"/>
  <c r="F19" i="6"/>
  <c r="D9" i="12" s="1"/>
  <c r="H19" i="6"/>
  <c r="D10" i="12" s="1"/>
  <c r="L19" i="6"/>
  <c r="D12" i="12" s="1"/>
  <c r="C21" i="10"/>
  <c r="R56" i="4"/>
  <c r="G85" i="4"/>
  <c r="B12" i="6"/>
  <c r="C20" i="10"/>
  <c r="C22" i="10"/>
  <c r="E21" i="10"/>
  <c r="E22" i="10"/>
  <c r="F22" i="10"/>
  <c r="E20" i="10"/>
  <c r="F21" i="10"/>
  <c r="F20" i="10"/>
  <c r="I54" i="12"/>
  <c r="B53" i="12"/>
  <c r="B49" i="12"/>
  <c r="I50" i="12"/>
  <c r="G53" i="12"/>
  <c r="G49" i="12"/>
  <c r="C38" i="4" l="1"/>
  <c r="D38" i="4" s="1"/>
  <c r="B6" i="6"/>
  <c r="G11" i="10"/>
  <c r="C19" i="6"/>
  <c r="B111" i="6" s="1"/>
  <c r="L20" i="6"/>
  <c r="F20" i="6"/>
  <c r="J20" i="6"/>
  <c r="C11" i="12" s="1"/>
  <c r="H20" i="6"/>
  <c r="J35" i="6"/>
  <c r="J38" i="6" s="1"/>
  <c r="F35" i="6"/>
  <c r="F38" i="6" s="1"/>
  <c r="H35" i="6"/>
  <c r="L35" i="6"/>
  <c r="L38" i="6" s="1"/>
  <c r="F98" i="6"/>
  <c r="F101" i="6" s="1"/>
  <c r="L98" i="6"/>
  <c r="L101" i="6" s="1"/>
  <c r="D98" i="6"/>
  <c r="D101" i="6" s="1"/>
  <c r="J98" i="6"/>
  <c r="J101" i="6" s="1"/>
  <c r="H98" i="6"/>
  <c r="H91" i="6"/>
  <c r="L91" i="6"/>
  <c r="L94" i="6" s="1"/>
  <c r="J91" i="6"/>
  <c r="J94" i="6" s="1"/>
  <c r="F91" i="6"/>
  <c r="F94" i="6" s="1"/>
  <c r="D91" i="6"/>
  <c r="D94" i="6" s="1"/>
  <c r="L84" i="6"/>
  <c r="L87" i="6" s="1"/>
  <c r="H84" i="6"/>
  <c r="J84" i="6"/>
  <c r="J87" i="6" s="1"/>
  <c r="F84" i="6"/>
  <c r="F87" i="6" s="1"/>
  <c r="D84" i="6"/>
  <c r="D87" i="6" s="1"/>
  <c r="L77" i="6"/>
  <c r="L80" i="6" s="1"/>
  <c r="H77" i="6"/>
  <c r="J77" i="6"/>
  <c r="J80" i="6" s="1"/>
  <c r="F77" i="6"/>
  <c r="F80" i="6" s="1"/>
  <c r="D77" i="6"/>
  <c r="D80" i="6" s="1"/>
  <c r="D70" i="6"/>
  <c r="D73" i="6" s="1"/>
  <c r="L70" i="6"/>
  <c r="L73" i="6" s="1"/>
  <c r="J70" i="6"/>
  <c r="J73" i="6" s="1"/>
  <c r="H70" i="6"/>
  <c r="F70" i="6"/>
  <c r="F73" i="6" s="1"/>
  <c r="H63" i="6"/>
  <c r="L63" i="6"/>
  <c r="L66" i="6" s="1"/>
  <c r="J63" i="6"/>
  <c r="F63" i="6"/>
  <c r="F66" i="6" s="1"/>
  <c r="D63" i="6"/>
  <c r="D66" i="6" s="1"/>
  <c r="H56" i="6"/>
  <c r="D56" i="6"/>
  <c r="D59" i="6" s="1"/>
  <c r="L56" i="6"/>
  <c r="L59" i="6" s="1"/>
  <c r="J56" i="6"/>
  <c r="J59" i="6" s="1"/>
  <c r="F56" i="6"/>
  <c r="F59" i="6" s="1"/>
  <c r="L49" i="6"/>
  <c r="L52" i="6" s="1"/>
  <c r="J49" i="6"/>
  <c r="J52" i="6" s="1"/>
  <c r="H49" i="6"/>
  <c r="D49" i="6"/>
  <c r="D52" i="6" s="1"/>
  <c r="F49" i="6"/>
  <c r="F52" i="6" s="1"/>
  <c r="D35" i="6"/>
  <c r="D38" i="6" s="1"/>
  <c r="L42" i="6"/>
  <c r="L45" i="6" s="1"/>
  <c r="J42" i="6"/>
  <c r="J45" i="6" s="1"/>
  <c r="H42" i="6"/>
  <c r="I44" i="6" s="1"/>
  <c r="F42" i="6"/>
  <c r="F45" i="6" s="1"/>
  <c r="D42" i="6"/>
  <c r="D45" i="6" s="1"/>
  <c r="D20" i="6"/>
  <c r="F23" i="10"/>
  <c r="C23" i="10"/>
  <c r="G51" i="12"/>
  <c r="H85" i="4"/>
  <c r="C11" i="10" l="1"/>
  <c r="D8" i="6"/>
  <c r="H28" i="6"/>
  <c r="I57" i="4" s="1"/>
  <c r="F28" i="6"/>
  <c r="F57" i="4" s="1"/>
  <c r="C12" i="12"/>
  <c r="K16" i="12"/>
  <c r="L16" i="12" s="1"/>
  <c r="C9" i="12"/>
  <c r="J28" i="6"/>
  <c r="L57" i="4" s="1"/>
  <c r="L28" i="6"/>
  <c r="O57" i="4" s="1"/>
  <c r="C10" i="12"/>
  <c r="D13" i="12"/>
  <c r="D48" i="12" s="1"/>
  <c r="F48" i="12" s="1"/>
  <c r="F54" i="12" s="1"/>
  <c r="B20" i="6"/>
  <c r="G13" i="10" s="1"/>
  <c r="I100" i="6"/>
  <c r="B100" i="6" s="1"/>
  <c r="C98" i="6"/>
  <c r="C91" i="6"/>
  <c r="I93" i="6"/>
  <c r="C84" i="6"/>
  <c r="C70" i="6"/>
  <c r="C77" i="6"/>
  <c r="I86" i="6"/>
  <c r="I79" i="6"/>
  <c r="B79" i="6" s="1"/>
  <c r="I72" i="6"/>
  <c r="H105" i="6"/>
  <c r="C49" i="6"/>
  <c r="C63" i="6"/>
  <c r="I65" i="6"/>
  <c r="I58" i="6"/>
  <c r="H59" i="6" s="1"/>
  <c r="B59" i="6" s="1"/>
  <c r="C56" i="6"/>
  <c r="I51" i="6"/>
  <c r="B51" i="6" s="1"/>
  <c r="B44" i="6"/>
  <c r="C42" i="6"/>
  <c r="C8" i="12"/>
  <c r="D28" i="6"/>
  <c r="C57" i="4" s="1"/>
  <c r="E8" i="6" l="1"/>
  <c r="C13" i="12"/>
  <c r="G56" i="12" s="1"/>
  <c r="R57" i="4"/>
  <c r="D54" i="12"/>
  <c r="B11" i="6"/>
  <c r="B13" i="6" s="1"/>
  <c r="B28" i="6"/>
  <c r="H101" i="6"/>
  <c r="B101" i="6" s="1"/>
  <c r="B93" i="6"/>
  <c r="D27" i="10"/>
  <c r="H94" i="6"/>
  <c r="B94" i="6" s="1"/>
  <c r="H80" i="6"/>
  <c r="B80" i="6" s="1"/>
  <c r="B86" i="6"/>
  <c r="D26" i="10"/>
  <c r="H87" i="6"/>
  <c r="B87" i="6" s="1"/>
  <c r="B72" i="6"/>
  <c r="D24" i="10"/>
  <c r="H73" i="6"/>
  <c r="B73" i="6" s="1"/>
  <c r="B65" i="6"/>
  <c r="D23" i="10"/>
  <c r="H66" i="6"/>
  <c r="B66" i="6" s="1"/>
  <c r="D20" i="10"/>
  <c r="D21" i="10"/>
  <c r="B58" i="6"/>
  <c r="D22" i="10"/>
  <c r="H45" i="6"/>
  <c r="B45" i="6" s="1"/>
  <c r="H52" i="6"/>
  <c r="B52" i="6" s="1"/>
  <c r="I37" i="6"/>
  <c r="H38" i="6" s="1"/>
  <c r="B38" i="6" s="1"/>
  <c r="F56" i="12" l="1"/>
  <c r="J48" i="12"/>
  <c r="L48" i="12" s="1"/>
  <c r="C35" i="6"/>
  <c r="B105" i="6" s="1"/>
  <c r="B37" i="6"/>
  <c r="H106" i="6"/>
  <c r="H107" i="6" s="1"/>
  <c r="B107" i="6" s="1"/>
  <c r="B112" i="6" l="1"/>
  <c r="B110" i="6" s="1"/>
  <c r="B10" i="6"/>
  <c r="J54" i="12"/>
  <c r="J49" i="12" s="1"/>
  <c r="B106" i="6"/>
  <c r="B9" i="6" l="1"/>
  <c r="C19" i="18"/>
  <c r="J53" i="12"/>
  <c r="J51" i="12"/>
  <c r="L54" i="12"/>
  <c r="F19" i="18" l="1"/>
  <c r="C20" i="18"/>
  <c r="F20" i="18" s="1"/>
  <c r="F28" i="10"/>
  <c r="F25" i="10"/>
  <c r="B28" i="10"/>
  <c r="B25" i="10"/>
  <c r="B25" i="12"/>
  <c r="B21" i="12"/>
  <c r="B24" i="12"/>
  <c r="D19" i="12" l="1"/>
  <c r="B22" i="10"/>
  <c r="G22" i="10" s="1"/>
  <c r="D18" i="12"/>
  <c r="K22" i="12"/>
  <c r="B22" i="12"/>
  <c r="K25" i="12"/>
  <c r="E25" i="10"/>
  <c r="E28" i="10"/>
  <c r="D28" i="10"/>
  <c r="C25" i="10"/>
  <c r="C28" i="10"/>
  <c r="D24" i="12"/>
  <c r="E24" i="12" s="1"/>
  <c r="B26" i="10"/>
  <c r="G26" i="10" s="1"/>
  <c r="D25" i="12"/>
  <c r="B27" i="10"/>
  <c r="G27" i="10" s="1"/>
  <c r="D22" i="12"/>
  <c r="B24" i="10"/>
  <c r="G24" i="10" s="1"/>
  <c r="D23" i="12"/>
  <c r="B26" i="12"/>
  <c r="D26" i="12"/>
  <c r="F19" i="10"/>
  <c r="K17" i="12"/>
  <c r="D19" i="10"/>
  <c r="K24" i="12"/>
  <c r="K21" i="12"/>
  <c r="B18" i="12"/>
  <c r="K18" i="12"/>
  <c r="B20" i="12"/>
  <c r="K20" i="12"/>
  <c r="B23" i="10"/>
  <c r="G23" i="10" s="1"/>
  <c r="D21" i="12"/>
  <c r="B19" i="12"/>
  <c r="K19" i="12"/>
  <c r="D20" i="12" l="1"/>
  <c r="E20" i="12" s="1"/>
  <c r="B21" i="10"/>
  <c r="G21" i="10" s="1"/>
  <c r="B20" i="10"/>
  <c r="G20" i="10" s="1"/>
  <c r="K23" i="12"/>
  <c r="B23" i="12"/>
  <c r="E23" i="12" s="1"/>
  <c r="K26" i="12"/>
  <c r="E25" i="12"/>
  <c r="E19" i="12"/>
  <c r="G28" i="10"/>
  <c r="D25" i="10"/>
  <c r="G25" i="10" s="1"/>
  <c r="E21" i="12"/>
  <c r="B17" i="12"/>
  <c r="B19" i="10"/>
  <c r="C9" i="6"/>
  <c r="E19" i="10"/>
  <c r="E26" i="12"/>
  <c r="E18" i="12"/>
  <c r="C19" i="10" l="1"/>
  <c r="G19" i="10" s="1"/>
  <c r="D17" i="12"/>
  <c r="D27" i="12" s="1"/>
  <c r="L17" i="12"/>
  <c r="L27" i="12" s="1"/>
  <c r="E22" i="12"/>
  <c r="B27" i="12"/>
  <c r="C17" i="12" s="1"/>
  <c r="B13" i="8"/>
  <c r="E17" i="12" l="1"/>
  <c r="B7" i="6"/>
  <c r="H19" i="10"/>
  <c r="C37" i="12" s="1"/>
  <c r="E27" i="12"/>
  <c r="C26" i="12"/>
  <c r="C18" i="12"/>
  <c r="C25" i="12"/>
  <c r="C24" i="12"/>
  <c r="C21" i="12"/>
  <c r="C23" i="12"/>
  <c r="C19" i="12"/>
  <c r="C20" i="12"/>
  <c r="C22" i="12"/>
  <c r="D12" i="6" l="1"/>
  <c r="G12" i="10"/>
  <c r="B29" i="10" s="1"/>
  <c r="D10" i="6"/>
  <c r="E10" i="6" s="1"/>
  <c r="D13" i="6"/>
  <c r="E13" i="6" s="1"/>
  <c r="D11" i="6"/>
  <c r="A37" i="12"/>
  <c r="C27" i="12"/>
  <c r="E11" i="6" l="1"/>
  <c r="E29" i="10"/>
  <c r="E30" i="10" s="1"/>
  <c r="F29" i="10"/>
  <c r="F30" i="10" s="1"/>
  <c r="D29" i="10"/>
  <c r="D30" i="10" s="1"/>
  <c r="C29" i="10"/>
  <c r="C30" i="10" s="1"/>
  <c r="M31" i="12"/>
  <c r="K31" i="12"/>
  <c r="L31" i="12"/>
  <c r="A31" i="12" l="1"/>
  <c r="G29" i="10"/>
  <c r="H29" i="10" s="1"/>
  <c r="B30" i="10"/>
  <c r="E21" i="18" l="1"/>
  <c r="E22" i="18" s="1"/>
  <c r="D21" i="18"/>
  <c r="D22" i="18" s="1"/>
  <c r="C21" i="18"/>
  <c r="C31" i="12"/>
  <c r="B31" i="12" s="1"/>
  <c r="B37" i="12"/>
  <c r="D37" i="12" s="1"/>
  <c r="F21" i="18" l="1"/>
  <c r="F22" i="18" s="1"/>
  <c r="B7" i="18" s="1"/>
  <c r="C2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Mohammed Benyagoub</author>
  </authors>
  <commentList>
    <comment ref="B4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 le 31 mars 2016; le CRIBIQ retient 10 % du montant prévu et sera déboursé lors du drnier versement (cellule L42)</t>
        </r>
      </text>
    </comment>
    <comment ref="G4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tard: le 31 mars 2017; le CRIBIQ retient 10 % du montant prévu et sera déboursé lors du drnier versement (cellule L42)</t>
        </r>
      </text>
    </comment>
    <comment ref="J4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Mohammed Benyagoub:</t>
        </r>
        <r>
          <rPr>
            <sz val="9"/>
            <color indexed="81"/>
            <rFont val="Tahoma"/>
            <family val="2"/>
          </rPr>
          <t xml:space="preserve">
Au plus tard le 31 mars 2018; le CRIBIQ retient 10 % du montant prévu et sera déboursé lors du drnier versement (cellule L42)</t>
        </r>
      </text>
    </comment>
  </commentList>
</comments>
</file>

<file path=xl/sharedStrings.xml><?xml version="1.0" encoding="utf-8"?>
<sst xmlns="http://schemas.openxmlformats.org/spreadsheetml/2006/main" count="608" uniqueCount="402">
  <si>
    <t>Fiche MEIE Budget</t>
  </si>
  <si>
    <t>Section 3</t>
  </si>
  <si>
    <t>Coût total du projet (y compris les FIR)</t>
  </si>
  <si>
    <t>Montant demandé au MEIE (y compris les FIR)</t>
  </si>
  <si>
    <t>Niveau de maturation technologique (NMT) de départ</t>
  </si>
  <si>
    <t>Niveau de maturation technologique (NMT) ciblé</t>
  </si>
  <si>
    <t>Section 4 Montage financier</t>
  </si>
  <si>
    <t xml:space="preserve">Poste de dépenses </t>
  </si>
  <si>
    <t>Année 1</t>
  </si>
  <si>
    <t>Année 2</t>
  </si>
  <si>
    <t>Année 3</t>
  </si>
  <si>
    <t>Total</t>
  </si>
  <si>
    <t>Salaires, traitements et avantages sociaux</t>
  </si>
  <si>
    <t>Bourses à des étudiants</t>
  </si>
  <si>
    <t>Matériel (produits consommables et fournitures)</t>
  </si>
  <si>
    <t>Achat ou location d’équipements</t>
  </si>
  <si>
    <t>Frais de déplacement et de séjour</t>
  </si>
  <si>
    <t>Autre</t>
  </si>
  <si>
    <t>Frais de gestion du RSRI (5% maximum)</t>
  </si>
  <si>
    <t>Coûts directs :</t>
  </si>
  <si>
    <t>Frais indirects de recherche (FIR)</t>
  </si>
  <si>
    <t xml:space="preserve">Coût Total: </t>
  </si>
  <si>
    <t>Données</t>
  </si>
  <si>
    <t>Académiques/CdeR</t>
  </si>
  <si>
    <t>Identifiez Type ENTR</t>
  </si>
  <si>
    <t>Sélectionnez type de partenaire</t>
  </si>
  <si>
    <t>Sélectionner l'IRPQ</t>
  </si>
  <si>
    <t>IRPQ</t>
  </si>
  <si>
    <t>Type ENTR</t>
  </si>
  <si>
    <t>Sélectionner le type de projet</t>
  </si>
  <si>
    <t>AGRINOVA</t>
  </si>
  <si>
    <t>PME</t>
  </si>
  <si>
    <t>BIOPTERRE</t>
  </si>
  <si>
    <t>GE</t>
  </si>
  <si>
    <t>CANMET</t>
  </si>
  <si>
    <t>Regroupement industriel</t>
  </si>
  <si>
    <t>CDBQ</t>
  </si>
  <si>
    <t>CECPA</t>
  </si>
  <si>
    <t>CÉPROCQ</t>
  </si>
  <si>
    <t>Secteurs</t>
  </si>
  <si>
    <t>CERFO</t>
  </si>
  <si>
    <t>Responsable CRIBIQ</t>
  </si>
  <si>
    <t>CEROM</t>
  </si>
  <si>
    <t>Veuillez sélectionner le secteur</t>
  </si>
  <si>
    <t>Daniela Bernic</t>
  </si>
  <si>
    <t>CINTECH</t>
  </si>
  <si>
    <t>Bioalimentaire</t>
  </si>
  <si>
    <t>Jean-Philippe Chenel</t>
  </si>
  <si>
    <t>CNETE</t>
  </si>
  <si>
    <t>Bioproduits industriels</t>
  </si>
  <si>
    <t>Cristina Marques</t>
  </si>
  <si>
    <t xml:space="preserve">CNRC </t>
  </si>
  <si>
    <t>Environnement</t>
  </si>
  <si>
    <t>Marianne Aubertin</t>
  </si>
  <si>
    <t>COREM</t>
  </si>
  <si>
    <t>Laila Ben Said</t>
  </si>
  <si>
    <t>CRBM</t>
  </si>
  <si>
    <t>CRIQ (IQ)</t>
  </si>
  <si>
    <t>CRVI</t>
  </si>
  <si>
    <t>Type Étudiants</t>
  </si>
  <si>
    <t>CTE</t>
  </si>
  <si>
    <t>CTRI</t>
  </si>
  <si>
    <r>
      <t xml:space="preserve">Autres : Sélectionner </t>
    </r>
    <r>
      <rPr>
        <sz val="11"/>
        <color rgb="FFFF0000"/>
        <rFont val="Calibri"/>
        <family val="2"/>
        <scheme val="minor"/>
      </rPr>
      <t>(obligatoire)</t>
    </r>
  </si>
  <si>
    <t>CTTÉI</t>
  </si>
  <si>
    <t>Collégial</t>
  </si>
  <si>
    <t>FPINNOVATIONS</t>
  </si>
  <si>
    <t>Stagiaire</t>
  </si>
  <si>
    <t>INNOFIBRE</t>
  </si>
  <si>
    <t>Baccalauréat</t>
  </si>
  <si>
    <t>INRS</t>
  </si>
  <si>
    <t>IRDA</t>
  </si>
  <si>
    <t>ITEGA</t>
  </si>
  <si>
    <t>Kemitek (OLÉOTEK)</t>
  </si>
  <si>
    <t>MERINOV</t>
  </si>
  <si>
    <t>POLYTECHNIQE</t>
  </si>
  <si>
    <t>SEREX</t>
  </si>
  <si>
    <t>TRANSBIOTECH</t>
  </si>
  <si>
    <t xml:space="preserve">U. de MONTRÉAL </t>
  </si>
  <si>
    <t>U. de SHERBROOKE</t>
  </si>
  <si>
    <t>U. LAVAL</t>
  </si>
  <si>
    <t>U. McGILL</t>
  </si>
  <si>
    <t>UQAC</t>
  </si>
  <si>
    <t>UQAM</t>
  </si>
  <si>
    <t>UQAR</t>
  </si>
  <si>
    <t>UQAT</t>
  </si>
  <si>
    <t>UQO</t>
  </si>
  <si>
    <t>UQTR</t>
  </si>
  <si>
    <t>INSTRUCTIONS</t>
  </si>
  <si>
    <t>ATTENTION! Seules les cases blanches doivent être complétées. Toutes les autres cases seront automatiquement calculées.</t>
  </si>
  <si>
    <t xml:space="preserve">I. Les Formulaires A1 et A2 doivent être remplis dans l'ordre.  </t>
  </si>
  <si>
    <r>
      <rPr>
        <b/>
        <sz val="12"/>
        <color theme="1"/>
        <rFont val="Calibri"/>
        <family val="2"/>
        <scheme val="minor"/>
      </rPr>
      <t>II. Les onglets A1, A2 et A3 ont été conçues de façon à générer des calculs  automatiques pour :</t>
    </r>
    <r>
      <rPr>
        <sz val="11"/>
        <color theme="1"/>
        <rFont val="Calibri"/>
        <family val="2"/>
        <scheme val="minor"/>
      </rPr>
      <t xml:space="preserve">
- les frais de gestion du CRIBIQ assumés par le Ministère de l'Économie, l'innovation et de l'Énergie du Québec (MEIE);
- les frais de gestion des industriels et du CRIBIQ 
- les ratios admissibles dans le cadre du programme PSO</t>
    </r>
  </si>
  <si>
    <r>
      <rPr>
        <b/>
        <sz val="12"/>
        <color theme="1"/>
        <rFont val="Calibri"/>
        <family val="2"/>
        <scheme val="minor"/>
      </rPr>
      <t xml:space="preserve">IV. Votre montage financier est jugé conforme aux normes du programme du MEIE lorsque les formulaires A2, A3 (pour la LOI), A3-B et A4 (pour la DD) ne présentent aucun message d'erreur affiché en rouge. SVP, portez une attention particulière à ces points:         </t>
    </r>
    <r>
      <rPr>
        <sz val="11"/>
        <color theme="1"/>
        <rFont val="Calibri"/>
        <family val="2"/>
        <scheme val="minor"/>
      </rPr>
      <t xml:space="preserve">                                                      
1- Pour les FIR , un taux maximum de 27 % peut être appliqué.  Le calcul se fait sur les dépenses suivantes : 
   </t>
    </r>
    <r>
      <rPr>
        <i/>
        <sz val="11"/>
        <color theme="1"/>
        <rFont val="Calibri"/>
        <family val="2"/>
        <scheme val="minor"/>
      </rPr>
      <t xml:space="preserve"> a) salaires, traitements et avantages sociaux;
    b) bourses aux étudiants;
    c) Matériel, produits consommables et fournitures;
    d) location d'équipement
    e) frais de déplacement et de séjour; 
</t>
    </r>
    <r>
      <rPr>
        <sz val="11"/>
        <color theme="1"/>
        <rFont val="Calibri"/>
        <family val="2"/>
        <scheme val="minor"/>
      </rPr>
      <t xml:space="preserve">2- Les dépenses en honoraires professionnels ne peuvent en aucun cas dépasser 10% du total des coûts directs du projet, jusqu'à conccurence de 25 000 $. 
3- Les dépenses liées à l'achat de petits équipements ou à la location d'équipement sont d'un maximum de 25% du total des dépenses admissibles. La valeur d'achat de chaque équipement doit être égale ou inférieure à 25 000$.  </t>
    </r>
  </si>
  <si>
    <t>Légende</t>
  </si>
  <si>
    <t>FIR</t>
  </si>
  <si>
    <t>Frais indirects de recherche</t>
  </si>
  <si>
    <t>OSP</t>
  </si>
  <si>
    <t>Organisme subventionnaire public</t>
  </si>
  <si>
    <t>Institut de recherche publique au Québec (Univ., CCTT, lab. Gouv., etc)</t>
  </si>
  <si>
    <t xml:space="preserve">Dans ce formulaire, le genre masculin est utilisé pour alléger le texte, et ce, sans préjudice pour la forme féminine </t>
  </si>
  <si>
    <t>Demandeur principal:</t>
  </si>
  <si>
    <t>Prénom et nom</t>
  </si>
  <si>
    <t>Espace réservé au CRIBIQ</t>
  </si>
  <si>
    <t>Affiliation du demandeur principal:</t>
  </si>
  <si>
    <t>Numéro du projet:</t>
  </si>
  <si>
    <t>Secteur concerné:</t>
  </si>
  <si>
    <t>Responsable CRIBIQ:</t>
  </si>
  <si>
    <t>Titre du Projet:</t>
  </si>
  <si>
    <t>Titre</t>
  </si>
  <si>
    <t>TYPE DE PROJET</t>
  </si>
  <si>
    <t>Sélectionnez le type de projet*</t>
  </si>
  <si>
    <t>NMT de départ</t>
  </si>
  <si>
    <t>NMT de fin prévu</t>
  </si>
  <si>
    <t>Durée du projet, en mois</t>
  </si>
  <si>
    <r>
      <t xml:space="preserve">*Projet </t>
    </r>
    <r>
      <rPr>
        <b/>
        <sz val="10"/>
        <rFont val="Calibri"/>
        <family val="2"/>
        <scheme val="minor"/>
      </rPr>
      <t>PME</t>
    </r>
    <r>
      <rPr>
        <sz val="10"/>
        <rFont val="Calibri"/>
        <family val="2"/>
        <scheme val="minor"/>
      </rPr>
      <t>: projet implicant au moins une PME québécoise et dont les retombées sur la PME sont considérables (249 employés et -)
Projet</t>
    </r>
    <r>
      <rPr>
        <b/>
        <sz val="10"/>
        <rFont val="Calibri"/>
        <family val="2"/>
        <scheme val="minor"/>
      </rPr>
      <t xml:space="preserve"> GE (Grande entreprise)</t>
    </r>
    <r>
      <rPr>
        <sz val="10"/>
        <rFont val="Calibri"/>
        <family val="2"/>
        <scheme val="minor"/>
      </rPr>
      <t>: projet implicant principalement une grande entreprise (250 employés et +)</t>
    </r>
  </si>
  <si>
    <t>IDENTIFICATION DU/DES PARTENAIRES INDUSTRIELS</t>
  </si>
  <si>
    <r>
      <t xml:space="preserve">Partenaires privés
</t>
    </r>
    <r>
      <rPr>
        <sz val="9"/>
        <color theme="1"/>
        <rFont val="Calibri"/>
        <family val="2"/>
        <scheme val="minor"/>
      </rPr>
      <t>(énumérer les industriels par ordre 
décroissant de contribution es espèces)</t>
    </r>
  </si>
  <si>
    <r>
      <rPr>
        <b/>
        <sz val="10"/>
        <color theme="1"/>
        <rFont val="Calibri"/>
        <family val="2"/>
        <scheme val="minor"/>
      </rPr>
      <t xml:space="preserve">Nb d'employés en R&amp;D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</si>
  <si>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r>
      <t xml:space="preserve">Nombre total d'employés de l'entreprise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</si>
  <si>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t>Identifier le type d'entreprise</t>
  </si>
  <si>
    <r>
      <t xml:space="preserve"># NEQ : indentifiaction Registre des entreprises du Qc
</t>
    </r>
    <r>
      <rPr>
        <b/>
        <sz val="10"/>
        <color rgb="FFFF0000"/>
        <rFont val="Calibri"/>
        <family val="2"/>
        <scheme val="minor"/>
      </rPr>
      <t xml:space="preserve"> (Obligatoire)</t>
    </r>
  </si>
  <si>
    <t>Partenaire industriel 1</t>
  </si>
  <si>
    <t>Partenaire industriel 2</t>
  </si>
  <si>
    <t>Industriel 2</t>
  </si>
  <si>
    <t>Partenaire industriel 3</t>
  </si>
  <si>
    <t>Industriel 3</t>
  </si>
  <si>
    <t>Partenaire industriel 4</t>
  </si>
  <si>
    <t>Industriel 4</t>
  </si>
  <si>
    <t>Partenaire industriel 5</t>
  </si>
  <si>
    <t>Industriel 5</t>
  </si>
  <si>
    <t>Partenaire industriel 6</t>
  </si>
  <si>
    <t>Industriel 6</t>
  </si>
  <si>
    <t>Partenaire industriel 7</t>
  </si>
  <si>
    <t>Industriel 7</t>
  </si>
  <si>
    <t>Partenaire industriel 8</t>
  </si>
  <si>
    <t>Industriel 8</t>
  </si>
  <si>
    <t>Partenaire industriel 9</t>
  </si>
  <si>
    <t>Industriel 9</t>
  </si>
  <si>
    <t>Partenaire industriel 10</t>
  </si>
  <si>
    <t>Industriel 10</t>
  </si>
  <si>
    <t xml:space="preserve">IDENTIFICATION DES ORGANISMES SUBVENTIONNAIRES PUBLICS (OSP) </t>
  </si>
  <si>
    <t>OSP partenaires dans le projet</t>
  </si>
  <si>
    <t>Source de la subvention</t>
  </si>
  <si>
    <t>Organisme 1</t>
  </si>
  <si>
    <t>Choisissez la source</t>
  </si>
  <si>
    <t>Organisme 2</t>
  </si>
  <si>
    <t>OSP 2</t>
  </si>
  <si>
    <t>Organisme 3</t>
  </si>
  <si>
    <t>OSP 3</t>
  </si>
  <si>
    <t>IDENTIFICATION DES INSTITUTS DE RECHERCHE PUBLICS DU QUÉBEC (IRPQ)</t>
  </si>
  <si>
    <t>IRPQ partenaires dans le projet</t>
  </si>
  <si>
    <t>Catégorie de l'IRPQ</t>
  </si>
  <si>
    <t>% de FIR appliqué aux contributions industrielles, 
max. 27%</t>
  </si>
  <si>
    <t>IRPQ 1</t>
  </si>
  <si>
    <t>Nature de l'IRPQ</t>
  </si>
  <si>
    <t>IRPQ 2</t>
  </si>
  <si>
    <t>IRPQ 3</t>
  </si>
  <si>
    <t>IRPQ 4</t>
  </si>
  <si>
    <t>IRPQ 5</t>
  </si>
  <si>
    <t>Formulaire A2: Ventillation des coûts directs du projet par IRPQ</t>
  </si>
  <si>
    <t xml:space="preserve">A. Salaires, traitements et avantages sociaux </t>
  </si>
  <si>
    <t>Montant total projet</t>
  </si>
  <si>
    <r>
      <t xml:space="preserve">% dédié au transfert technologique </t>
    </r>
    <r>
      <rPr>
        <b/>
        <sz val="11"/>
        <color rgb="FFFF0000"/>
        <rFont val="Calibri"/>
        <family val="2"/>
        <scheme val="minor"/>
      </rPr>
      <t xml:space="preserve">* </t>
    </r>
  </si>
  <si>
    <t xml:space="preserve">Montant considéré pour le transfert </t>
  </si>
  <si>
    <t xml:space="preserve">% dédié au transfert technologique* </t>
  </si>
  <si>
    <t>Montant considéré pour le transfert</t>
  </si>
  <si>
    <t xml:space="preserve">Total salaires, traitements et avantages sociaux </t>
  </si>
  <si>
    <t>Techniciens</t>
  </si>
  <si>
    <t>nb</t>
  </si>
  <si>
    <t xml:space="preserve">Professionnels de recherche </t>
  </si>
  <si>
    <t>Chargé de projets</t>
  </si>
  <si>
    <t xml:space="preserve">Assitant de recherche </t>
  </si>
  <si>
    <r>
      <t>Autres, spécifier</t>
    </r>
    <r>
      <rPr>
        <i/>
        <sz val="11"/>
        <color rgb="FFFF0000"/>
        <rFont val="Calibri"/>
        <family val="2"/>
        <scheme val="minor"/>
      </rPr>
      <t xml:space="preserve"> (obligatoire)</t>
    </r>
  </si>
  <si>
    <r>
      <t>Autres, description</t>
    </r>
    <r>
      <rPr>
        <i/>
        <sz val="11"/>
        <color rgb="FFFF0000"/>
        <rFont val="Calibri"/>
        <family val="2"/>
        <scheme val="minor"/>
      </rPr>
      <t xml:space="preserve"> (obligatoire)</t>
    </r>
  </si>
  <si>
    <t>B. Bourses aux étudiants</t>
  </si>
  <si>
    <t xml:space="preserve"> </t>
  </si>
  <si>
    <t>Maitrise</t>
  </si>
  <si>
    <t>PhD</t>
  </si>
  <si>
    <t>PostDoc</t>
  </si>
  <si>
    <t>Autres : Sélectionner (obligatoire)</t>
  </si>
  <si>
    <t xml:space="preserve">C. Produits consommables et fournitures </t>
  </si>
  <si>
    <t xml:space="preserve">Produits consommables </t>
  </si>
  <si>
    <t xml:space="preserve">Fournitures </t>
  </si>
  <si>
    <t>D. Location ou achat d'équipements nécessaire au projet</t>
  </si>
  <si>
    <t>Coût par équipement</t>
  </si>
  <si>
    <t>Coût admissible</t>
  </si>
  <si>
    <t xml:space="preserve"> La location ou l'achat d'équipements ne doit pas dépasser 25K$/équipement. / Le total des équipements doit être inférieur à 25% du coût total du projet. / Au dépôt de la DD : Fournir une soumission spécifiant le coût pour chacun des équipements. </t>
  </si>
  <si>
    <r>
      <rPr>
        <b/>
        <sz val="11"/>
        <rFont val="Calibri"/>
        <family val="2"/>
        <scheme val="minor"/>
      </rPr>
      <t>Équipement :</t>
    </r>
    <r>
      <rPr>
        <sz val="11"/>
        <rFont val="Calibri"/>
        <family val="2"/>
        <scheme val="minor"/>
      </rPr>
      <t xml:space="preserve"> Description et justification </t>
    </r>
    <r>
      <rPr>
        <sz val="11"/>
        <color rgb="FFFF0000"/>
        <rFont val="Calibri"/>
        <family val="2"/>
        <scheme val="minor"/>
      </rPr>
      <t>(obligatoire)</t>
    </r>
  </si>
  <si>
    <r>
      <rPr>
        <b/>
        <sz val="11"/>
        <rFont val="Calibri"/>
        <family val="2"/>
        <scheme val="minor"/>
      </rPr>
      <t>Équipement :</t>
    </r>
    <r>
      <rPr>
        <sz val="11"/>
        <rFont val="Calibri"/>
        <family val="2"/>
        <scheme val="minor"/>
      </rPr>
      <t xml:space="preserve"> Description et justification</t>
    </r>
    <r>
      <rPr>
        <sz val="11"/>
        <color rgb="FFFF0000"/>
        <rFont val="Calibri"/>
        <family val="2"/>
        <scheme val="minor"/>
      </rPr>
      <t xml:space="preserve"> (obligatoire)</t>
    </r>
  </si>
  <si>
    <t>Coût total vs  Coût total admissible:</t>
  </si>
  <si>
    <t xml:space="preserve">% coût Équipements vs côut total du projet </t>
  </si>
  <si>
    <t>E. Frais de déplacement et de séjour</t>
  </si>
  <si>
    <t>Justifer le montant :</t>
  </si>
  <si>
    <t>Inserez la justification ici</t>
  </si>
  <si>
    <t>F. Frais de gestion et d'exploitation de propriété intellectuelle</t>
  </si>
  <si>
    <r>
      <t xml:space="preserve">G. Honoraires professionnels
</t>
    </r>
    <r>
      <rPr>
        <b/>
        <sz val="10"/>
        <color theme="5" tint="-0.249977111117893"/>
        <rFont val="Calibri"/>
        <family val="2"/>
        <scheme val="minor"/>
      </rPr>
      <t>Représente au maximum 10% du coût total du projet sans toutefois dépasser 25 000$</t>
    </r>
  </si>
  <si>
    <t>Honoraires professionnels 1</t>
  </si>
  <si>
    <t xml:space="preserve">Détaillez s'il y a lieu: </t>
  </si>
  <si>
    <t>Honoraires professionnels 2</t>
  </si>
  <si>
    <t>H. Frais de diffusion des connaissances</t>
  </si>
  <si>
    <t>I. Frais de plateforme (animalerie; serres, laboratoire lourd, … etc.)</t>
  </si>
  <si>
    <r>
      <t>TOTAL</t>
    </r>
    <r>
      <rPr>
        <b/>
        <sz val="18"/>
        <color indexed="17"/>
        <rFont val="Calibri"/>
        <family val="2"/>
      </rPr>
      <t xml:space="preserve"> </t>
    </r>
    <r>
      <rPr>
        <b/>
        <sz val="16"/>
        <rFont val="Calibri"/>
        <family val="2"/>
      </rPr>
      <t xml:space="preserve"> </t>
    </r>
  </si>
  <si>
    <t>VÉRIFICATION DU TOTAL VS FORMULAIRE A2</t>
  </si>
  <si>
    <r>
      <rPr>
        <b/>
        <sz val="20"/>
        <color rgb="FFFF0000"/>
        <rFont val="Calibri"/>
        <family val="2"/>
        <scheme val="minor"/>
      </rPr>
      <t xml:space="preserve">* </t>
    </r>
    <r>
      <rPr>
        <sz val="12"/>
        <color theme="1"/>
        <rFont val="Calibri"/>
        <family val="2"/>
        <scheme val="minor"/>
      </rPr>
      <t>Transfert des résultats, des connaisances et du savoir faire aux industriels participants au projet : $ équivalents</t>
    </r>
  </si>
  <si>
    <t>Ventilation du coût du projet par année</t>
  </si>
  <si>
    <t>Total à ventiler</t>
  </si>
  <si>
    <t>Technicien(s)</t>
  </si>
  <si>
    <t xml:space="preserve">Professionnel(s) de recherche </t>
  </si>
  <si>
    <t>Chargé(s)  de projets</t>
  </si>
  <si>
    <t>Assistant(s)  de recherche</t>
  </si>
  <si>
    <t>D. Équipement (partie admissible seulement)</t>
  </si>
  <si>
    <t>F. Frais de gestion et d'exploitation de propriété intellectuellle</t>
  </si>
  <si>
    <t>G. Honoraires professionnels</t>
  </si>
  <si>
    <r>
      <t>TOTAL</t>
    </r>
    <r>
      <rPr>
        <b/>
        <sz val="14"/>
        <rFont val="Calibri"/>
        <family val="2"/>
      </rPr>
      <t xml:space="preserve"> COÛTS DIRECTS </t>
    </r>
    <r>
      <rPr>
        <b/>
        <sz val="14"/>
        <color rgb="FFFF0000"/>
        <rFont val="Calibri"/>
        <family val="2"/>
      </rPr>
      <t>ADMISSIBLES</t>
    </r>
    <r>
      <rPr>
        <b/>
        <sz val="14"/>
        <rFont val="Calibri"/>
        <family val="2"/>
      </rPr>
      <t xml:space="preserve"> DU PROJET </t>
    </r>
  </si>
  <si>
    <t xml:space="preserve"> Formulaire A3: Montage financier du projet (coûts directs)</t>
  </si>
  <si>
    <t xml:space="preserve">Type du projet: </t>
  </si>
  <si>
    <t>RÉSUMÉ DU MONTAGE FINANCIER DU PROJET</t>
  </si>
  <si>
    <t>Total des coûts directs en espèces du projet selon A2</t>
  </si>
  <si>
    <t xml:space="preserve">Total des dépenses admissibles du projet </t>
  </si>
  <si>
    <t xml:space="preserve">Vérification des revenu et des dépenses par IRPQ </t>
  </si>
  <si>
    <r>
      <t>Vérification revenus du projet selon A3</t>
    </r>
    <r>
      <rPr>
        <b/>
        <sz val="11"/>
        <color rgb="FFFF0000"/>
        <rFont val="Calibri"/>
        <family val="2"/>
        <scheme val="minor"/>
      </rPr>
      <t xml:space="preserve"> (coût direct)</t>
    </r>
  </si>
  <si>
    <t xml:space="preserve">Coûts directs  </t>
  </si>
  <si>
    <t>Revenus</t>
  </si>
  <si>
    <t>Frais de gestion du CRIBIQ</t>
  </si>
  <si>
    <t xml:space="preserve">Calcul du ratio contributions industrielles </t>
  </si>
  <si>
    <t>Calcul du ratio contribution du MEIE aux coûts directs</t>
  </si>
  <si>
    <t xml:space="preserve">Calcul du ratio contribution des autres OSP </t>
  </si>
  <si>
    <t>Calcul du ratio contributions publiques aux coûts directs</t>
  </si>
  <si>
    <t>CONTRIBUTIONS PUBLIQUES AU PROJET</t>
  </si>
  <si>
    <t>Montant demandé au CRIBIQ</t>
  </si>
  <si>
    <t>Contribution aux coûts directs</t>
  </si>
  <si>
    <t xml:space="preserve">Contribution réels du MEIE aux frais de gestion du CRIBIQ </t>
  </si>
  <si>
    <t>Contribution du MEIE aux frais de gestion du CRIBIQ</t>
  </si>
  <si>
    <t>Contribution du MEI aux dépenses admissibles du projet</t>
  </si>
  <si>
    <t>Montant total demandé aux autres OSP</t>
  </si>
  <si>
    <t>Total autres OSP</t>
  </si>
  <si>
    <t>Total des organismes subventionnaires publics  aux coût directs</t>
  </si>
  <si>
    <t xml:space="preserve">CONTRIBUTIONS PRIVÉES AU PROJET </t>
  </si>
  <si>
    <t xml:space="preserve">Contributions industrielles </t>
  </si>
  <si>
    <t>Contribution en espèces aux  coûts directs</t>
  </si>
  <si>
    <t>Calcul RÉEL des frais de gestion du CRIBIQ de l'entreprise 1</t>
  </si>
  <si>
    <t>Contribution de l'entreprise 1 aux frais de gestion du CRIBIQ</t>
  </si>
  <si>
    <t>Prorata</t>
  </si>
  <si>
    <t>Frais indirects de la recherche</t>
  </si>
  <si>
    <t xml:space="preserve">Montant total demandé à l'industriel 1 </t>
  </si>
  <si>
    <t>Montant total demandé à l'industriel 2</t>
  </si>
  <si>
    <t>Montant total demandé à l'industriel 3</t>
  </si>
  <si>
    <t>Montant total demandé à l'industriel 4</t>
  </si>
  <si>
    <t>Montant total demandé à l'industriel 5</t>
  </si>
  <si>
    <t>Montant total demandé à l'industriel 10</t>
  </si>
  <si>
    <t>Contributions en espèces des entreprises aux coûts directs du projet</t>
  </si>
  <si>
    <t>Total des contributions en nature des entreprises</t>
  </si>
  <si>
    <t>Remplissez d'abord le formulaire A5- contribution en nature</t>
  </si>
  <si>
    <t>Contributions considérées en nature des entreprises aux coûts directs du projet</t>
  </si>
  <si>
    <t xml:space="preserve">Total des Frais de gestion du CRIBIQ assumés par les entreprises incluant les taxes non récupérables </t>
  </si>
  <si>
    <t>Total des Frais indirects de la recherche assumés par les entreprises</t>
  </si>
  <si>
    <t>Montants totaux en espèces demandés aux entreprises</t>
  </si>
  <si>
    <t>REPARTITION DES FRAIS DE GESTION DU CRIBIQ</t>
  </si>
  <si>
    <t>Montants FG 
avant taxes</t>
  </si>
  <si>
    <t>Contribution des industriels au frais de gestion du CRIBIQ</t>
  </si>
  <si>
    <t xml:space="preserve">Calcul ETP impliqués dans le projet </t>
  </si>
  <si>
    <t>Durée du projet en semaines</t>
  </si>
  <si>
    <t xml:space="preserve">ETP sur la durée du projet </t>
  </si>
  <si>
    <t xml:space="preserve">Nombre d'heures travaillées par semaine pour un temps plein </t>
  </si>
  <si>
    <t>Personnel participant au projet</t>
  </si>
  <si>
    <t xml:space="preserve">Nb. d'heures/semaine d'implication </t>
  </si>
  <si>
    <t>Nb. de semaines d'implication</t>
  </si>
  <si>
    <t>ETP</t>
  </si>
  <si>
    <t>Chargé de porjets</t>
  </si>
  <si>
    <t>Étudiants (s) Maitrise</t>
  </si>
  <si>
    <t>Étudiant(s) doctorat</t>
  </si>
  <si>
    <t>Stagiaire(s) Postdoctoraux</t>
  </si>
  <si>
    <t>Formulaire A4
Contribution des industriels et du CRIBIQ aux frais indirects de recherche (FIR)</t>
  </si>
  <si>
    <t xml:space="preserve">  </t>
  </si>
  <si>
    <t>Si les formulaires A1, A2 et A3 sont correctement remplis et n'affichent aucun message d'erreur, 
ce formulaire sera remplit automatiquement</t>
  </si>
  <si>
    <t>Postes budgétaires admissibles</t>
  </si>
  <si>
    <t>Salaires, traitement et avantages sociaux</t>
  </si>
  <si>
    <t>Bourses aux étudiants</t>
  </si>
  <si>
    <t>Produits consommables et fournitures</t>
  </si>
  <si>
    <t>Frais d'équipement</t>
  </si>
  <si>
    <t>Frais de déplacement</t>
  </si>
  <si>
    <t>Coût admissible pour le calcul des FIR</t>
  </si>
  <si>
    <t>Pourcentage du coût direct en espèces</t>
  </si>
  <si>
    <t xml:space="preserve"> Contribution du CRIBIQ aux dépenses admissibles</t>
  </si>
  <si>
    <t>Contributions détaillées aux FIR par le CRIBIQ et les partenaires industriels aux universités et CCTT</t>
  </si>
  <si>
    <t xml:space="preserve">Total FIR </t>
  </si>
  <si>
    <t>Total FIR industriels et CRIBIQ</t>
  </si>
  <si>
    <t>CRIBIQ</t>
  </si>
  <si>
    <t>Total par IRPQ</t>
  </si>
  <si>
    <t xml:space="preserve">Le calcul des FIR présenté au formulaire A4 est à titre indicatif. </t>
  </si>
  <si>
    <r>
      <rPr>
        <b/>
        <sz val="20"/>
        <color theme="2" tint="-0.749992370372631"/>
        <rFont val="Calibri"/>
        <family val="2"/>
        <scheme val="minor"/>
      </rPr>
      <t>Formulaire A5</t>
    </r>
    <r>
      <rPr>
        <b/>
        <sz val="18"/>
        <color theme="2" tint="-0.749992370372631"/>
        <rFont val="Calibri"/>
        <family val="2"/>
        <scheme val="minor"/>
      </rPr>
      <t xml:space="preserve">: Contributions en nature </t>
    </r>
  </si>
  <si>
    <r>
      <t xml:space="preserve">Nature des contributions </t>
    </r>
    <r>
      <rPr>
        <b/>
        <i/>
        <sz val="12"/>
        <color theme="2" tint="-0.749992370372631"/>
        <rFont val="Calibri (Corps)"/>
      </rPr>
      <t>(ressources humaines, matières premières et autres matériaux, infrastructures, licences, etc.)</t>
    </r>
  </si>
  <si>
    <t>Description ds contributions en nature des entreprises et comment elles sont essentielles à la réalisation du projet</t>
  </si>
  <si>
    <t>TOTAL</t>
  </si>
  <si>
    <t>Total des contributions industrielles en espèces + nature</t>
  </si>
  <si>
    <t>&lt;</t>
  </si>
  <si>
    <t>Num du projet</t>
  </si>
  <si>
    <t xml:space="preserve">NMT de départ </t>
  </si>
  <si>
    <t>Durée, mois</t>
  </si>
  <si>
    <t>NMT de fin</t>
  </si>
  <si>
    <t>Fiche Projet</t>
  </si>
  <si>
    <t>FGC</t>
  </si>
  <si>
    <t>Part CRIBIQ</t>
  </si>
  <si>
    <t>Part Industriel</t>
  </si>
  <si>
    <t>Taxes</t>
  </si>
  <si>
    <t>Demandeur principal</t>
  </si>
  <si>
    <t>Engag. CRIBIQ vs IRPQ</t>
  </si>
  <si>
    <t>Engag. OSP  envers IRPQ</t>
  </si>
  <si>
    <t>Type</t>
  </si>
  <si>
    <t>Montant</t>
  </si>
  <si>
    <t>FGC (Hors Taxes)</t>
  </si>
  <si>
    <t>Engag. Total  IND (En espèces)</t>
  </si>
  <si>
    <t>IND Participants (en nature)</t>
  </si>
  <si>
    <t>IND</t>
  </si>
  <si>
    <t>Mnt engagé pour le financement des coûts admissibles</t>
  </si>
  <si>
    <t>FIR industriel</t>
  </si>
  <si>
    <t>Montant total versé par l'industriel</t>
  </si>
  <si>
    <t>Mnt (nat.)</t>
  </si>
  <si>
    <t>MEIE</t>
  </si>
  <si>
    <t>NB  IND participants</t>
  </si>
  <si>
    <t>RATIOS</t>
  </si>
  <si>
    <t>% Coûts admissible pour FIR</t>
  </si>
  <si>
    <t>% FIR</t>
  </si>
  <si>
    <t>Mnt FIR</t>
  </si>
  <si>
    <t>Regroupt</t>
  </si>
  <si>
    <t>% MEIE</t>
  </si>
  <si>
    <t>% Public</t>
  </si>
  <si>
    <t>% Ind.</t>
  </si>
  <si>
    <t>Frais indirects de recherche des IRPQ</t>
  </si>
  <si>
    <t>Ventilation du Coût total du projet</t>
  </si>
  <si>
    <t>NB  IRPQ participants</t>
  </si>
  <si>
    <t>Coût admissibles</t>
  </si>
  <si>
    <t>FIR-CRIBIQ</t>
  </si>
  <si>
    <t>FIR-IND</t>
  </si>
  <si>
    <t>Coût total</t>
  </si>
  <si>
    <t>Univ</t>
  </si>
  <si>
    <t>CCTT</t>
  </si>
  <si>
    <t>Autres IRPQ</t>
  </si>
  <si>
    <t>Industriel(s)</t>
  </si>
  <si>
    <t>Institut(s) de recherche publique au Québec</t>
  </si>
  <si>
    <t>Autre(s) organisme(s) subventionnaires publics</t>
  </si>
  <si>
    <t>Ventillation des versements et ratios</t>
  </si>
  <si>
    <t>An 1 (au 28 février 2016)</t>
  </si>
  <si>
    <t xml:space="preserve">An2 (au 28 février 2017) </t>
  </si>
  <si>
    <t>À la plus lointaine des dates (au28 févriers 2018 ou versement totaux des partenaires financiers)</t>
  </si>
  <si>
    <t>Coût total du Projet</t>
  </si>
  <si>
    <t xml:space="preserve">Coût direct </t>
  </si>
  <si>
    <t>FG du CRIBIQ</t>
  </si>
  <si>
    <t>ss-total</t>
  </si>
  <si>
    <t>Coût direct</t>
  </si>
  <si>
    <t>ss-total cummultaif</t>
  </si>
  <si>
    <t>% CRIBIQ vs coût direct</t>
  </si>
  <si>
    <t>Industriels</t>
  </si>
  <si>
    <t>% Indus. vs coût direct</t>
  </si>
  <si>
    <t>CRSNG</t>
  </si>
  <si>
    <t>% public vs coûts dir.</t>
  </si>
  <si>
    <t>Identification ou
numéro du projet :</t>
  </si>
  <si>
    <t>2023-106-C109</t>
  </si>
  <si>
    <t>RSRI :</t>
  </si>
  <si>
    <t>Choisir dans la cellule H1
PME ou GE</t>
  </si>
  <si>
    <t>Conforme</t>
  </si>
  <si>
    <t>Non conforme</t>
  </si>
  <si>
    <t>Case à remplir</t>
  </si>
  <si>
    <t>Budget de dépenses</t>
  </si>
  <si>
    <t>Budget des contributions</t>
  </si>
  <si>
    <t>Poste de dépenses</t>
  </si>
  <si>
    <t>Total ($)</t>
  </si>
  <si>
    <t>Pourcentage des dépenses</t>
  </si>
  <si>
    <t>Nom de l'entreprise</t>
  </si>
  <si>
    <t>Type d'entreprise (PME ou GE)</t>
  </si>
  <si>
    <t>Montant en espèce ($)</t>
  </si>
  <si>
    <t>Contribution en nature 
(volet GE)</t>
  </si>
  <si>
    <t>Pourcentage sur coûts directs (%)</t>
  </si>
  <si>
    <t>Salaires traitements et 
avantages sociaux</t>
  </si>
  <si>
    <t xml:space="preserve">Bourses à des étudiants </t>
  </si>
  <si>
    <t xml:space="preserve">Matériel (produits consommables et fournitures) </t>
  </si>
  <si>
    <r>
      <t xml:space="preserve">Entreprise 3
</t>
    </r>
    <r>
      <rPr>
        <sz val="9"/>
        <color theme="5" tint="0.39997558519241921"/>
        <rFont val="Arial Nova"/>
        <family val="2"/>
      </rPr>
      <t>(À préciser)</t>
    </r>
  </si>
  <si>
    <t>Achat ou location d’équipement</t>
  </si>
  <si>
    <r>
      <t xml:space="preserve">Entreprise 4
</t>
    </r>
    <r>
      <rPr>
        <sz val="9"/>
        <color theme="5" tint="0.39997558519241921"/>
        <rFont val="Arial Nova"/>
        <family val="2"/>
      </rPr>
      <t>(À préciser)</t>
    </r>
  </si>
  <si>
    <r>
      <t xml:space="preserve">Entreprise 5
</t>
    </r>
    <r>
      <rPr>
        <sz val="9"/>
        <color theme="5" tint="0.39997558519241921"/>
        <rFont val="Arial Nova"/>
        <family val="2"/>
      </rPr>
      <t>(À préciser)</t>
    </r>
  </si>
  <si>
    <t xml:space="preserve">Autre </t>
  </si>
  <si>
    <r>
      <t xml:space="preserve">Entreprise 6
</t>
    </r>
    <r>
      <rPr>
        <sz val="9"/>
        <color theme="5" tint="0.39997558519241921"/>
        <rFont val="Arial Nova"/>
        <family val="2"/>
      </rPr>
      <t>(À préciser)</t>
    </r>
  </si>
  <si>
    <t>Frais de gestion de RSRI 
(5% maximum)</t>
  </si>
  <si>
    <r>
      <t xml:space="preserve">Entreprise 7
</t>
    </r>
    <r>
      <rPr>
        <sz val="9"/>
        <color theme="5" tint="0.39997558519241921"/>
        <rFont val="Arial Nova"/>
        <family val="2"/>
      </rPr>
      <t>(À préciser)</t>
    </r>
  </si>
  <si>
    <r>
      <t xml:space="preserve">Entreprise 8
</t>
    </r>
    <r>
      <rPr>
        <sz val="9"/>
        <color theme="5" tint="0.39997558519241921"/>
        <rFont val="Arial Nova"/>
        <family val="2"/>
      </rPr>
      <t>(À préciser)</t>
    </r>
  </si>
  <si>
    <t>Frais indirects de recherche (FIR) MEIE</t>
  </si>
  <si>
    <r>
      <t xml:space="preserve">Entreprise 9
</t>
    </r>
    <r>
      <rPr>
        <sz val="9"/>
        <color rgb="FFFFCC99"/>
        <rFont val="Arial Nova"/>
        <family val="2"/>
      </rPr>
      <t>(À préciser)</t>
    </r>
  </si>
  <si>
    <t>Coût total du projet</t>
  </si>
  <si>
    <r>
      <t xml:space="preserve">Entreprise 10
</t>
    </r>
    <r>
      <rPr>
        <sz val="9"/>
        <color theme="5" tint="0.39997558519241921"/>
        <rFont val="Arial Nova"/>
        <family val="2"/>
      </rPr>
      <t>(À préciser)</t>
    </r>
  </si>
  <si>
    <t>Montant de FIR maximal admissible</t>
  </si>
  <si>
    <t>Contribution d’autres sources 1
CRSNG</t>
  </si>
  <si>
    <r>
      <t xml:space="preserve">Contribution d’autres sources 2 
</t>
    </r>
    <r>
      <rPr>
        <sz val="9"/>
        <color theme="5" tint="0.39997558519241921"/>
        <rFont val="Arial Nova"/>
        <family val="2"/>
      </rPr>
      <t>(Préciser l’entité)</t>
    </r>
  </si>
  <si>
    <t>Contribution MEIE (max 40% PME ou max 20% GE des coûts directs)</t>
  </si>
  <si>
    <t>Total des contributions au coût direct</t>
  </si>
  <si>
    <t>Contribution du MEIE aux FIR</t>
  </si>
  <si>
    <t>Total des contributions au projet</t>
  </si>
  <si>
    <t xml:space="preserve">Entreprise 2
</t>
  </si>
  <si>
    <t>Entreprise 1
Truffe</t>
  </si>
  <si>
    <t>Industriel 1</t>
  </si>
  <si>
    <t>OSP 1</t>
  </si>
  <si>
    <t>Sélectionner</t>
  </si>
  <si>
    <t>2024-000-C124</t>
  </si>
  <si>
    <t>APPEL À PROJETS SPÉCIAL - C124 - PFAS
Formulaire A1: Identification du projet et des partenaires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</si>
</sst>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$&quot;_);\(#,##0\ &quot;$&quot;\)"/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_ * #,##0_ \ [$$-C0C]_ ;_ * \-#,##0\ \ [$$-C0C]_ ;_ * &quot;-&quot;??_ \ [$$-C0C]_ ;_ @_ "/>
    <numFmt numFmtId="166" formatCode="0.0%"/>
    <numFmt numFmtId="167" formatCode="#,##0\ &quot;$&quot;;\(#,##0\ &quot;$&quot;\)"/>
    <numFmt numFmtId="168" formatCode="#,##0\ &quot;$&quot;"/>
    <numFmt numFmtId="169" formatCode="#,##0.00\ &quot;$&quot;"/>
    <numFmt numFmtId="170" formatCode="#,##0\ _$"/>
    <numFmt numFmtId="171" formatCode="_ * #,##0_)\ _$_ ;_ * \(#,##0\)\ _$_ ;_ * &quot;-&quot;_)\ _$_ ;_ @_ "/>
    <numFmt numFmtId="172" formatCode="#,##0.0\ _$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rgb="FF0070C0"/>
      <name val="Calibri"/>
      <family val="2"/>
      <scheme val="minor"/>
    </font>
    <font>
      <b/>
      <sz val="18"/>
      <color indexed="17"/>
      <name val="Calibri"/>
      <family val="2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0070C0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theme="0" tint="-0.1499984740745262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6"/>
      <color theme="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5" tint="-0.249977111117893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</font>
    <font>
      <b/>
      <sz val="11"/>
      <color rgb="FF1F3864"/>
      <name val="Calibri"/>
      <family val="2"/>
    </font>
    <font>
      <b/>
      <sz val="11"/>
      <color theme="5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sz val="18"/>
      <color theme="2" tint="-0.749992370372631"/>
      <name val="Calibri"/>
      <family val="2"/>
      <scheme val="minor"/>
    </font>
    <font>
      <b/>
      <sz val="20"/>
      <color theme="2" tint="-0.74999237037263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2" tint="-0.749992370372631"/>
      <name val="Calibri (Corps)"/>
    </font>
    <font>
      <b/>
      <i/>
      <sz val="12"/>
      <color theme="2" tint="-0.749992370372631"/>
      <name val="Calibri (Corps)"/>
    </font>
    <font>
      <b/>
      <sz val="14"/>
      <color theme="2" tint="-0.749992370372631"/>
      <name val="Calibri"/>
      <family val="2"/>
      <scheme val="minor"/>
    </font>
    <font>
      <b/>
      <sz val="12"/>
      <color rgb="FF0099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9"/>
      <color rgb="FF000000"/>
      <name val="Arial Nova"/>
      <family val="2"/>
    </font>
    <font>
      <sz val="9"/>
      <color rgb="FF000000"/>
      <name val="Arial Nova"/>
      <family val="2"/>
    </font>
    <font>
      <sz val="9"/>
      <color theme="5" tint="0.39997558519241921"/>
      <name val="Arial Nova"/>
      <family val="2"/>
    </font>
    <font>
      <sz val="9"/>
      <color rgb="FFFFCC99"/>
      <name val="Arial Nova"/>
      <family val="2"/>
    </font>
    <font>
      <sz val="9"/>
      <color theme="0"/>
      <name val="Arial Nova"/>
      <family val="2"/>
    </font>
    <font>
      <sz val="9"/>
      <name val="Arial Nova"/>
      <family val="2"/>
    </font>
    <font>
      <b/>
      <sz val="8"/>
      <color rgb="FF000000"/>
      <name val="Arial Nova"/>
      <family val="2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theme="3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125">
        <bgColor theme="0" tint="-0.14996795556505021"/>
      </patternFill>
    </fill>
    <fill>
      <patternFill patternType="lightUp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2ECB6"/>
        <bgColor indexed="64"/>
      </patternFill>
    </fill>
    <fill>
      <patternFill patternType="lightDown">
        <bgColor rgb="FFF0F0F0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rgb="FFDBDBDB"/>
        <bgColor indexed="64"/>
      </patternFill>
    </fill>
    <fill>
      <patternFill patternType="solid">
        <fgColor rgb="FFDBDBDB"/>
        <bgColor rgb="FFD8D8D8"/>
      </patternFill>
    </fill>
    <fill>
      <patternFill patternType="solid">
        <fgColor rgb="FFDBDBDB"/>
        <bgColor rgb="FFE7E6E6"/>
      </patternFill>
    </fill>
    <fill>
      <patternFill patternType="solid">
        <fgColor rgb="FFE2EFD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0" borderId="0"/>
  </cellStyleXfs>
  <cellXfs count="920">
    <xf numFmtId="0" fontId="0" fillId="0" borderId="0" xfId="0"/>
    <xf numFmtId="0" fontId="0" fillId="0" borderId="21" xfId="0" applyBorder="1"/>
    <xf numFmtId="0" fontId="3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locked="0"/>
    </xf>
    <xf numFmtId="0" fontId="20" fillId="0" borderId="0" xfId="0" applyFont="1" applyAlignment="1">
      <alignment horizontal="left" vertical="top" wrapText="1"/>
    </xf>
    <xf numFmtId="0" fontId="16" fillId="0" borderId="0" xfId="0" applyFont="1" applyAlignment="1" applyProtection="1">
      <alignment horizontal="center" vertical="center"/>
      <protection locked="0" hidden="1"/>
    </xf>
    <xf numFmtId="0" fontId="15" fillId="0" borderId="21" xfId="0" applyFont="1" applyBorder="1" applyAlignment="1" applyProtection="1">
      <alignment horizontal="left" vertical="center" wrapText="1"/>
      <protection locked="0"/>
    </xf>
    <xf numFmtId="164" fontId="2" fillId="2" borderId="49" xfId="1" applyNumberFormat="1" applyFont="1" applyFill="1" applyBorder="1" applyAlignment="1">
      <alignment vertical="center"/>
    </xf>
    <xf numFmtId="164" fontId="2" fillId="2" borderId="50" xfId="1" applyNumberFormat="1" applyFont="1" applyFill="1" applyBorder="1" applyAlignment="1">
      <alignment vertical="center"/>
    </xf>
    <xf numFmtId="0" fontId="14" fillId="0" borderId="0" xfId="0" applyFont="1"/>
    <xf numFmtId="0" fontId="28" fillId="0" borderId="0" xfId="0" applyFont="1"/>
    <xf numFmtId="0" fontId="22" fillId="0" borderId="0" xfId="0" applyFont="1"/>
    <xf numFmtId="0" fontId="0" fillId="0" borderId="0" xfId="0" applyAlignment="1">
      <alignment horizontal="right"/>
    </xf>
    <xf numFmtId="0" fontId="30" fillId="0" borderId="0" xfId="0" applyFont="1" applyAlignment="1">
      <alignment wrapText="1"/>
    </xf>
    <xf numFmtId="0" fontId="34" fillId="0" borderId="38" xfId="0" applyFont="1" applyBorder="1" applyAlignment="1" applyProtection="1">
      <alignment horizontal="left" vertical="center" wrapText="1"/>
      <protection locked="0"/>
    </xf>
    <xf numFmtId="0" fontId="35" fillId="0" borderId="0" xfId="0" applyFont="1" applyAlignment="1">
      <alignment horizontal="left" vertical="center"/>
    </xf>
    <xf numFmtId="0" fontId="10" fillId="2" borderId="54" xfId="0" applyFont="1" applyFill="1" applyBorder="1" applyAlignment="1">
      <alignment wrapText="1"/>
    </xf>
    <xf numFmtId="0" fontId="10" fillId="2" borderId="58" xfId="0" applyFont="1" applyFill="1" applyBorder="1"/>
    <xf numFmtId="0" fontId="27" fillId="0" borderId="0" xfId="0" applyFont="1" applyAlignment="1">
      <alignment vertical="center"/>
    </xf>
    <xf numFmtId="0" fontId="38" fillId="0" borderId="0" xfId="0" applyFont="1" applyAlignment="1">
      <alignment horizontal="left"/>
    </xf>
    <xf numFmtId="10" fontId="39" fillId="2" borderId="67" xfId="0" applyNumberFormat="1" applyFont="1" applyFill="1" applyBorder="1"/>
    <xf numFmtId="10" fontId="7" fillId="2" borderId="67" xfId="0" applyNumberFormat="1" applyFont="1" applyFill="1" applyBorder="1"/>
    <xf numFmtId="9" fontId="7" fillId="2" borderId="63" xfId="0" applyNumberFormat="1" applyFont="1" applyFill="1" applyBorder="1"/>
    <xf numFmtId="0" fontId="40" fillId="0" borderId="0" xfId="0" applyFont="1" applyAlignment="1">
      <alignment horizontal="left"/>
    </xf>
    <xf numFmtId="0" fontId="39" fillId="0" borderId="0" xfId="0" applyFont="1" applyAlignment="1">
      <alignment horizontal="center" vertical="center"/>
    </xf>
    <xf numFmtId="10" fontId="39" fillId="0" borderId="0" xfId="0" applyNumberFormat="1" applyFont="1"/>
    <xf numFmtId="10" fontId="7" fillId="0" borderId="0" xfId="0" applyNumberFormat="1" applyFont="1"/>
    <xf numFmtId="9" fontId="7" fillId="0" borderId="0" xfId="0" applyNumberFormat="1" applyFont="1"/>
    <xf numFmtId="0" fontId="43" fillId="0" borderId="60" xfId="3" applyFont="1" applyBorder="1" applyAlignment="1">
      <alignment wrapText="1"/>
    </xf>
    <xf numFmtId="164" fontId="44" fillId="0" borderId="1" xfId="3" applyNumberFormat="1" applyFont="1" applyBorder="1" applyAlignment="1">
      <alignment horizontal="right" wrapText="1"/>
    </xf>
    <xf numFmtId="0" fontId="10" fillId="0" borderId="0" xfId="0" applyFont="1"/>
    <xf numFmtId="0" fontId="0" fillId="0" borderId="67" xfId="0" applyBorder="1"/>
    <xf numFmtId="164" fontId="10" fillId="7" borderId="63" xfId="0" applyNumberFormat="1" applyFont="1" applyFill="1" applyBorder="1"/>
    <xf numFmtId="164" fontId="0" fillId="0" borderId="1" xfId="1" applyNumberFormat="1" applyFont="1" applyBorder="1" applyAlignment="1">
      <alignment horizontal="center"/>
    </xf>
    <xf numFmtId="10" fontId="10" fillId="0" borderId="1" xfId="2" applyNumberFormat="1" applyFont="1" applyBorder="1"/>
    <xf numFmtId="0" fontId="0" fillId="7" borderId="68" xfId="0" applyFill="1" applyBorder="1"/>
    <xf numFmtId="164" fontId="10" fillId="7" borderId="67" xfId="0" applyNumberFormat="1" applyFont="1" applyFill="1" applyBorder="1"/>
    <xf numFmtId="9" fontId="10" fillId="7" borderId="67" xfId="2" applyFont="1" applyFill="1" applyBorder="1"/>
    <xf numFmtId="0" fontId="10" fillId="0" borderId="0" xfId="0" applyFont="1" applyAlignment="1">
      <alignment horizontal="center"/>
    </xf>
    <xf numFmtId="0" fontId="37" fillId="12" borderId="60" xfId="0" applyFont="1" applyFill="1" applyBorder="1" applyAlignment="1">
      <alignment horizontal="center" wrapText="1"/>
    </xf>
    <xf numFmtId="0" fontId="42" fillId="14" borderId="1" xfId="3" applyFont="1" applyFill="1" applyBorder="1" applyAlignment="1">
      <alignment horizontal="center" vertical="center"/>
    </xf>
    <xf numFmtId="0" fontId="42" fillId="14" borderId="43" xfId="3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67" fontId="44" fillId="15" borderId="43" xfId="3" applyNumberFormat="1" applyFont="1" applyFill="1" applyBorder="1" applyAlignment="1">
      <alignment horizontal="right" wrapText="1"/>
    </xf>
    <xf numFmtId="9" fontId="10" fillId="12" borderId="67" xfId="0" applyNumberFormat="1" applyFont="1" applyFill="1" applyBorder="1" applyAlignment="1">
      <alignment horizontal="center" vertical="center"/>
    </xf>
    <xf numFmtId="0" fontId="37" fillId="0" borderId="6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10" fontId="10" fillId="0" borderId="0" xfId="0" applyNumberFormat="1" applyFont="1"/>
    <xf numFmtId="10" fontId="0" fillId="0" borderId="0" xfId="2" applyNumberFormat="1" applyFont="1"/>
    <xf numFmtId="0" fontId="6" fillId="0" borderId="0" xfId="0" applyFont="1" applyAlignment="1">
      <alignment vertical="center"/>
    </xf>
    <xf numFmtId="10" fontId="47" fillId="0" borderId="0" xfId="0" applyNumberFormat="1" applyFont="1"/>
    <xf numFmtId="0" fontId="45" fillId="0" borderId="0" xfId="3" applyFont="1" applyAlignment="1">
      <alignment vertical="center" wrapText="1"/>
    </xf>
    <xf numFmtId="164" fontId="10" fillId="8" borderId="63" xfId="0" applyNumberFormat="1" applyFont="1" applyFill="1" applyBorder="1" applyAlignment="1">
      <alignment vertical="center"/>
    </xf>
    <xf numFmtId="0" fontId="48" fillId="0" borderId="0" xfId="0" applyFont="1" applyAlignment="1">
      <alignment horizontal="center"/>
    </xf>
    <xf numFmtId="164" fontId="0" fillId="0" borderId="0" xfId="0" applyNumberFormat="1"/>
    <xf numFmtId="0" fontId="37" fillId="17" borderId="57" xfId="0" applyFont="1" applyFill="1" applyBorder="1" applyAlignment="1">
      <alignment horizontal="center" vertical="center"/>
    </xf>
    <xf numFmtId="0" fontId="37" fillId="17" borderId="40" xfId="0" applyFont="1" applyFill="1" applyBorder="1" applyAlignment="1">
      <alignment horizontal="center" vertical="center"/>
    </xf>
    <xf numFmtId="0" fontId="37" fillId="17" borderId="41" xfId="0" applyFont="1" applyFill="1" applyBorder="1" applyAlignment="1">
      <alignment horizontal="center" vertical="center" wrapText="1"/>
    </xf>
    <xf numFmtId="10" fontId="37" fillId="9" borderId="62" xfId="0" applyNumberFormat="1" applyFont="1" applyFill="1" applyBorder="1" applyAlignment="1">
      <alignment horizontal="center" vertical="center"/>
    </xf>
    <xf numFmtId="10" fontId="37" fillId="9" borderId="67" xfId="0" applyNumberFormat="1" applyFont="1" applyFill="1" applyBorder="1" applyAlignment="1">
      <alignment horizontal="center" vertical="center"/>
    </xf>
    <xf numFmtId="10" fontId="37" fillId="9" borderId="63" xfId="0" applyNumberFormat="1" applyFont="1" applyFill="1" applyBorder="1" applyAlignment="1">
      <alignment horizontal="center" vertical="center"/>
    </xf>
    <xf numFmtId="0" fontId="10" fillId="8" borderId="69" xfId="0" applyFont="1" applyFill="1" applyBorder="1" applyAlignment="1">
      <alignment horizontal="center" vertical="center" wrapText="1"/>
    </xf>
    <xf numFmtId="0" fontId="0" fillId="0" borderId="13" xfId="0" applyBorder="1"/>
    <xf numFmtId="0" fontId="10" fillId="0" borderId="6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3" xfId="0" applyFont="1" applyBorder="1" applyAlignment="1">
      <alignment horizontal="center" wrapText="1"/>
    </xf>
    <xf numFmtId="0" fontId="10" fillId="8" borderId="70" xfId="0" applyFont="1" applyFill="1" applyBorder="1"/>
    <xf numFmtId="0" fontId="10" fillId="0" borderId="13" xfId="0" applyFont="1" applyBorder="1" applyAlignment="1">
      <alignment horizontal="right"/>
    </xf>
    <xf numFmtId="164" fontId="51" fillId="0" borderId="60" xfId="1" applyNumberFormat="1" applyFont="1" applyBorder="1" applyAlignment="1">
      <alignment horizontal="center" wrapText="1"/>
    </xf>
    <xf numFmtId="164" fontId="51" fillId="0" borderId="15" xfId="1" applyNumberFormat="1" applyFont="1" applyBorder="1" applyAlignment="1">
      <alignment horizontal="center" wrapText="1"/>
    </xf>
    <xf numFmtId="164" fontId="51" fillId="2" borderId="1" xfId="1" applyNumberFormat="1" applyFont="1" applyFill="1" applyBorder="1" applyAlignment="1">
      <alignment wrapText="1"/>
    </xf>
    <xf numFmtId="164" fontId="0" fillId="0" borderId="43" xfId="0" applyNumberFormat="1" applyBorder="1"/>
    <xf numFmtId="164" fontId="52" fillId="0" borderId="1" xfId="1" applyNumberFormat="1" applyFont="1" applyBorder="1" applyAlignment="1">
      <alignment horizontal="center" wrapText="1"/>
    </xf>
    <xf numFmtId="164" fontId="10" fillId="8" borderId="70" xfId="0" applyNumberFormat="1" applyFont="1" applyFill="1" applyBorder="1"/>
    <xf numFmtId="0" fontId="49" fillId="0" borderId="13" xfId="0" applyFont="1" applyBorder="1" applyAlignment="1">
      <alignment horizontal="right"/>
    </xf>
    <xf numFmtId="10" fontId="37" fillId="9" borderId="31" xfId="0" applyNumberFormat="1" applyFont="1" applyFill="1" applyBorder="1" applyAlignment="1">
      <alignment horizontal="center" vertical="center"/>
    </xf>
    <xf numFmtId="0" fontId="0" fillId="0" borderId="22" xfId="0" applyBorder="1"/>
    <xf numFmtId="10" fontId="37" fillId="9" borderId="71" xfId="0" applyNumberFormat="1" applyFont="1" applyFill="1" applyBorder="1" applyAlignment="1">
      <alignment horizontal="center" vertical="center"/>
    </xf>
    <xf numFmtId="164" fontId="51" fillId="0" borderId="1" xfId="1" applyNumberFormat="1" applyFont="1" applyBorder="1" applyAlignment="1">
      <alignment horizontal="center" wrapText="1"/>
    </xf>
    <xf numFmtId="10" fontId="37" fillId="9" borderId="72" xfId="0" applyNumberFormat="1" applyFont="1" applyFill="1" applyBorder="1" applyAlignment="1">
      <alignment horizontal="center" vertical="center"/>
    </xf>
    <xf numFmtId="10" fontId="37" fillId="9" borderId="30" xfId="0" applyNumberFormat="1" applyFont="1" applyFill="1" applyBorder="1" applyAlignment="1">
      <alignment horizontal="center" vertical="center"/>
    </xf>
    <xf numFmtId="164" fontId="0" fillId="0" borderId="60" xfId="0" applyNumberFormat="1" applyBorder="1" applyAlignment="1">
      <alignment horizontal="right"/>
    </xf>
    <xf numFmtId="164" fontId="39" fillId="0" borderId="1" xfId="1" applyNumberFormat="1" applyFon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37" fillId="0" borderId="13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164" fontId="52" fillId="3" borderId="62" xfId="1" applyNumberFormat="1" applyFont="1" applyFill="1" applyBorder="1" applyAlignment="1">
      <alignment horizontal="center" wrapText="1"/>
    </xf>
    <xf numFmtId="164" fontId="52" fillId="3" borderId="71" xfId="1" applyNumberFormat="1" applyFont="1" applyFill="1" applyBorder="1" applyAlignment="1">
      <alignment horizontal="center" wrapText="1"/>
    </xf>
    <xf numFmtId="164" fontId="52" fillId="3" borderId="67" xfId="1" applyNumberFormat="1" applyFont="1" applyFill="1" applyBorder="1" applyAlignment="1">
      <alignment horizontal="center" wrapText="1"/>
    </xf>
    <xf numFmtId="164" fontId="52" fillId="3" borderId="63" xfId="1" applyNumberFormat="1" applyFont="1" applyFill="1" applyBorder="1" applyAlignment="1">
      <alignment horizontal="center" wrapText="1"/>
    </xf>
    <xf numFmtId="164" fontId="10" fillId="3" borderId="63" xfId="0" applyNumberFormat="1" applyFont="1" applyFill="1" applyBorder="1"/>
    <xf numFmtId="164" fontId="10" fillId="8" borderId="73" xfId="0" applyNumberFormat="1" applyFont="1" applyFill="1" applyBorder="1"/>
    <xf numFmtId="9" fontId="0" fillId="0" borderId="0" xfId="2" applyFont="1"/>
    <xf numFmtId="0" fontId="0" fillId="0" borderId="0" xfId="0" applyAlignment="1">
      <alignment horizontal="center"/>
    </xf>
    <xf numFmtId="0" fontId="42" fillId="11" borderId="16" xfId="3" applyFont="1" applyFill="1" applyBorder="1" applyAlignment="1">
      <alignment horizontal="center" vertical="center"/>
    </xf>
    <xf numFmtId="0" fontId="42" fillId="11" borderId="77" xfId="3" applyFont="1" applyFill="1" applyBorder="1" applyAlignment="1">
      <alignment horizontal="center" vertical="center"/>
    </xf>
    <xf numFmtId="0" fontId="42" fillId="11" borderId="78" xfId="3" applyFont="1" applyFill="1" applyBorder="1" applyAlignment="1">
      <alignment horizontal="center" vertical="center" wrapText="1"/>
    </xf>
    <xf numFmtId="164" fontId="44" fillId="0" borderId="15" xfId="3" applyNumberFormat="1" applyFont="1" applyBorder="1" applyAlignment="1">
      <alignment horizontal="right" wrapText="1"/>
    </xf>
    <xf numFmtId="164" fontId="10" fillId="0" borderId="1" xfId="1" applyNumberFormat="1" applyFont="1" applyBorder="1"/>
    <xf numFmtId="164" fontId="10" fillId="7" borderId="1" xfId="2" applyNumberFormat="1" applyFont="1" applyFill="1" applyBorder="1"/>
    <xf numFmtId="0" fontId="10" fillId="0" borderId="77" xfId="0" applyFont="1" applyBorder="1" applyAlignment="1">
      <alignment horizontal="center" vertical="center"/>
    </xf>
    <xf numFmtId="0" fontId="0" fillId="4" borderId="4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8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56" xfId="0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/>
    <xf numFmtId="165" fontId="0" fillId="0" borderId="0" xfId="0" applyNumberFormat="1"/>
    <xf numFmtId="0" fontId="3" fillId="0" borderId="0" xfId="0" applyFont="1" applyAlignment="1">
      <alignment horizontal="left" vertical="top"/>
    </xf>
    <xf numFmtId="0" fontId="28" fillId="0" borderId="0" xfId="0" applyFont="1" applyAlignment="1">
      <alignment horizontal="center"/>
    </xf>
    <xf numFmtId="0" fontId="59" fillId="0" borderId="0" xfId="0" applyFont="1"/>
    <xf numFmtId="0" fontId="60" fillId="0" borderId="0" xfId="0" applyFont="1" applyAlignment="1">
      <alignment horizontal="left" vertical="center" wrapText="1"/>
    </xf>
    <xf numFmtId="10" fontId="14" fillId="0" borderId="1" xfId="1" applyNumberFormat="1" applyFont="1" applyBorder="1" applyAlignment="1" applyProtection="1">
      <alignment horizontal="center"/>
      <protection locked="0" hidden="1"/>
    </xf>
    <xf numFmtId="10" fontId="14" fillId="0" borderId="67" xfId="1" applyNumberFormat="1" applyFont="1" applyBorder="1" applyAlignment="1" applyProtection="1">
      <alignment horizontal="center"/>
      <protection locked="0" hidden="1"/>
    </xf>
    <xf numFmtId="165" fontId="2" fillId="2" borderId="43" xfId="1" applyNumberFormat="1" applyFont="1" applyFill="1" applyBorder="1" applyAlignment="1">
      <alignment horizontal="center"/>
    </xf>
    <xf numFmtId="165" fontId="2" fillId="2" borderId="67" xfId="1" applyNumberFormat="1" applyFont="1" applyFill="1" applyBorder="1" applyAlignment="1">
      <alignment horizontal="center" vertical="center"/>
    </xf>
    <xf numFmtId="165" fontId="2" fillId="2" borderId="63" xfId="1" applyNumberFormat="1" applyFont="1" applyFill="1" applyBorder="1" applyAlignment="1">
      <alignment horizontal="center" vertical="center"/>
    </xf>
    <xf numFmtId="165" fontId="14" fillId="0" borderId="15" xfId="1" applyNumberFormat="1" applyFont="1" applyBorder="1" applyAlignment="1" applyProtection="1">
      <alignment horizontal="center"/>
      <protection locked="0" hidden="1"/>
    </xf>
    <xf numFmtId="165" fontId="14" fillId="0" borderId="71" xfId="1" applyNumberFormat="1" applyFont="1" applyBorder="1" applyAlignment="1" applyProtection="1">
      <alignment horizontal="center"/>
      <protection locked="0" hidden="1"/>
    </xf>
    <xf numFmtId="0" fontId="25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164" fontId="10" fillId="8" borderId="63" xfId="0" applyNumberFormat="1" applyFont="1" applyFill="1" applyBorder="1" applyAlignment="1">
      <alignment horizontal="center" vertical="center"/>
    </xf>
    <xf numFmtId="164" fontId="10" fillId="8" borderId="62" xfId="0" applyNumberFormat="1" applyFont="1" applyFill="1" applyBorder="1" applyAlignment="1">
      <alignment horizontal="center" vertical="center"/>
    </xf>
    <xf numFmtId="164" fontId="10" fillId="8" borderId="67" xfId="0" applyNumberFormat="1" applyFont="1" applyFill="1" applyBorder="1" applyAlignment="1">
      <alignment horizontal="center" vertical="center"/>
    </xf>
    <xf numFmtId="10" fontId="0" fillId="12" borderId="62" xfId="2" applyNumberFormat="1" applyFont="1" applyFill="1" applyBorder="1" applyAlignment="1">
      <alignment horizontal="center" vertical="center"/>
    </xf>
    <xf numFmtId="164" fontId="10" fillId="12" borderId="63" xfId="0" applyNumberFormat="1" applyFont="1" applyFill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0" borderId="67" xfId="0" applyFont="1" applyBorder="1" applyAlignment="1">
      <alignment horizontal="center"/>
    </xf>
    <xf numFmtId="164" fontId="5" fillId="0" borderId="0" xfId="1" applyNumberFormat="1" applyFont="1" applyFill="1" applyBorder="1"/>
    <xf numFmtId="0" fontId="31" fillId="0" borderId="0" xfId="0" applyFont="1"/>
    <xf numFmtId="164" fontId="31" fillId="0" borderId="0" xfId="1" applyNumberFormat="1" applyFont="1" applyFill="1" applyBorder="1"/>
    <xf numFmtId="0" fontId="0" fillId="0" borderId="0" xfId="0" applyAlignme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34" fillId="0" borderId="37" xfId="0" applyFont="1" applyBorder="1" applyAlignment="1" applyProtection="1">
      <alignment horizontal="left" vertical="center" wrapText="1"/>
      <protection locked="0"/>
    </xf>
    <xf numFmtId="167" fontId="43" fillId="0" borderId="1" xfId="3" applyNumberFormat="1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right" vertical="center"/>
    </xf>
    <xf numFmtId="164" fontId="44" fillId="0" borderId="1" xfId="3" applyNumberFormat="1" applyFont="1" applyBorder="1" applyAlignment="1">
      <alignment horizontal="center" vertical="center" wrapText="1"/>
    </xf>
    <xf numFmtId="164" fontId="10" fillId="7" borderId="67" xfId="0" applyNumberFormat="1" applyFont="1" applyFill="1" applyBorder="1" applyAlignment="1">
      <alignment horizontal="center" vertical="center"/>
    </xf>
    <xf numFmtId="164" fontId="10" fillId="7" borderId="63" xfId="0" applyNumberFormat="1" applyFont="1" applyFill="1" applyBorder="1" applyAlignment="1">
      <alignment horizontal="center" vertical="center"/>
    </xf>
    <xf numFmtId="0" fontId="50" fillId="0" borderId="1" xfId="0" applyFont="1" applyBorder="1"/>
    <xf numFmtId="0" fontId="73" fillId="0" borderId="13" xfId="0" applyFont="1" applyBorder="1" applyAlignment="1" applyProtection="1">
      <alignment horizontal="center" vertical="center"/>
      <protection locked="0" hidden="1"/>
    </xf>
    <xf numFmtId="0" fontId="73" fillId="0" borderId="60" xfId="0" applyFont="1" applyBorder="1" applyAlignment="1" applyProtection="1">
      <alignment horizontal="center" vertical="center"/>
      <protection locked="0" hidden="1"/>
    </xf>
    <xf numFmtId="0" fontId="36" fillId="2" borderId="36" xfId="0" applyFont="1" applyFill="1" applyBorder="1" applyAlignment="1">
      <alignment vertical="center" wrapText="1"/>
    </xf>
    <xf numFmtId="0" fontId="36" fillId="2" borderId="64" xfId="0" applyFont="1" applyFill="1" applyBorder="1" applyAlignment="1">
      <alignment vertical="center" wrapText="1"/>
    </xf>
    <xf numFmtId="0" fontId="28" fillId="7" borderId="12" xfId="0" applyFont="1" applyFill="1" applyBorder="1" applyAlignment="1">
      <alignment horizontal="center" vertical="center"/>
    </xf>
    <xf numFmtId="0" fontId="28" fillId="7" borderId="5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6" fillId="0" borderId="60" xfId="3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164" fontId="14" fillId="0" borderId="42" xfId="1" applyNumberFormat="1" applyFont="1" applyBorder="1" applyAlignment="1" applyProtection="1">
      <alignment horizontal="center" vertical="center"/>
      <protection locked="0"/>
    </xf>
    <xf numFmtId="164" fontId="14" fillId="0" borderId="36" xfId="1" applyNumberFormat="1" applyFont="1" applyBorder="1" applyAlignment="1" applyProtection="1">
      <alignment horizontal="center" vertical="center"/>
      <protection locked="0"/>
    </xf>
    <xf numFmtId="164" fontId="14" fillId="0" borderId="74" xfId="1" applyNumberFormat="1" applyFont="1" applyBorder="1" applyAlignment="1" applyProtection="1">
      <alignment horizontal="center" vertical="center"/>
      <protection locked="0"/>
    </xf>
    <xf numFmtId="164" fontId="14" fillId="0" borderId="12" xfId="1" applyNumberFormat="1" applyFont="1" applyBorder="1" applyAlignment="1" applyProtection="1">
      <alignment horizontal="center" vertical="center"/>
      <protection locked="0"/>
    </xf>
    <xf numFmtId="164" fontId="14" fillId="0" borderId="15" xfId="1" applyNumberFormat="1" applyFont="1" applyBorder="1" applyAlignment="1" applyProtection="1">
      <alignment horizontal="center" vertical="center"/>
      <protection locked="0"/>
    </xf>
    <xf numFmtId="164" fontId="14" fillId="0" borderId="1" xfId="1" applyNumberFormat="1" applyFont="1" applyBorder="1" applyAlignment="1" applyProtection="1">
      <alignment horizontal="center" vertical="center"/>
      <protection locked="0"/>
    </xf>
    <xf numFmtId="164" fontId="14" fillId="0" borderId="34" xfId="1" applyNumberFormat="1" applyFont="1" applyBorder="1" applyAlignment="1" applyProtection="1">
      <alignment horizontal="center" vertical="center"/>
      <protection locked="0"/>
    </xf>
    <xf numFmtId="164" fontId="14" fillId="0" borderId="43" xfId="1" applyNumberFormat="1" applyFont="1" applyBorder="1" applyAlignment="1" applyProtection="1">
      <alignment horizontal="center" vertical="center"/>
      <protection locked="0"/>
    </xf>
    <xf numFmtId="164" fontId="14" fillId="0" borderId="45" xfId="1" applyNumberFormat="1" applyFont="1" applyBorder="1" applyAlignment="1" applyProtection="1">
      <alignment horizontal="center" vertical="center"/>
      <protection locked="0"/>
    </xf>
    <xf numFmtId="164" fontId="14" fillId="0" borderId="46" xfId="1" applyNumberFormat="1" applyFont="1" applyBorder="1" applyAlignment="1" applyProtection="1">
      <alignment horizontal="center" vertical="center"/>
      <protection locked="0"/>
    </xf>
    <xf numFmtId="164" fontId="14" fillId="0" borderId="87" xfId="1" applyNumberFormat="1" applyFont="1" applyBorder="1" applyAlignment="1" applyProtection="1">
      <alignment horizontal="center" vertical="center"/>
      <protection locked="0"/>
    </xf>
    <xf numFmtId="164" fontId="14" fillId="0" borderId="47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33" fillId="0" borderId="0" xfId="0" applyFont="1" applyAlignment="1">
      <alignment horizontal="left" vertical="top" wrapText="1"/>
    </xf>
    <xf numFmtId="164" fontId="79" fillId="22" borderId="89" xfId="0" applyNumberFormat="1" applyFont="1" applyFill="1" applyBorder="1" applyProtection="1">
      <protection locked="0"/>
    </xf>
    <xf numFmtId="0" fontId="29" fillId="0" borderId="0" xfId="0" applyFont="1" applyAlignment="1">
      <alignment horizontal="center" wrapText="1"/>
    </xf>
    <xf numFmtId="0" fontId="26" fillId="0" borderId="96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9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24" borderId="4" xfId="0" applyFont="1" applyFill="1" applyBorder="1" applyAlignment="1">
      <alignment horizontal="right" vertical="center"/>
    </xf>
    <xf numFmtId="0" fontId="2" fillId="24" borderId="32" xfId="0" applyFont="1" applyFill="1" applyBorder="1" applyAlignment="1">
      <alignment horizontal="right" vertical="center"/>
    </xf>
    <xf numFmtId="0" fontId="2" fillId="24" borderId="32" xfId="0" applyFont="1" applyFill="1" applyBorder="1" applyAlignment="1">
      <alignment wrapText="1"/>
    </xf>
    <xf numFmtId="0" fontId="2" fillId="24" borderId="35" xfId="0" applyFont="1" applyFill="1" applyBorder="1"/>
    <xf numFmtId="0" fontId="26" fillId="24" borderId="80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44" fontId="4" fillId="24" borderId="10" xfId="1" applyFont="1" applyFill="1" applyBorder="1" applyAlignment="1">
      <alignment horizontal="center" vertical="center"/>
    </xf>
    <xf numFmtId="165" fontId="14" fillId="0" borderId="1" xfId="1" applyNumberFormat="1" applyFont="1" applyBorder="1" applyAlignment="1" applyProtection="1">
      <alignment horizontal="center" vertical="center"/>
      <protection locked="0" hidden="1"/>
    </xf>
    <xf numFmtId="165" fontId="14" fillId="0" borderId="60" xfId="1" applyNumberFormat="1" applyFont="1" applyFill="1" applyBorder="1" applyAlignment="1" applyProtection="1">
      <alignment horizontal="center"/>
      <protection locked="0" hidden="1"/>
    </xf>
    <xf numFmtId="165" fontId="14" fillId="0" borderId="62" xfId="1" applyNumberFormat="1" applyFont="1" applyFill="1" applyBorder="1" applyAlignment="1" applyProtection="1">
      <alignment horizontal="center"/>
      <protection locked="0" hidden="1"/>
    </xf>
    <xf numFmtId="165" fontId="14" fillId="0" borderId="60" xfId="1" applyNumberFormat="1" applyFont="1" applyBorder="1" applyAlignment="1" applyProtection="1">
      <alignment horizontal="center"/>
      <protection locked="0" hidden="1"/>
    </xf>
    <xf numFmtId="165" fontId="14" fillId="0" borderId="62" xfId="1" applyNumberFormat="1" applyFont="1" applyBorder="1" applyAlignment="1" applyProtection="1">
      <alignment horizontal="center"/>
      <protection locked="0" hidden="1"/>
    </xf>
    <xf numFmtId="165" fontId="14" fillId="28" borderId="1" xfId="1" applyNumberFormat="1" applyFont="1" applyFill="1" applyBorder="1" applyAlignment="1" applyProtection="1">
      <alignment horizontal="center"/>
      <protection locked="0" hidden="1"/>
    </xf>
    <xf numFmtId="165" fontId="14" fillId="28" borderId="36" xfId="1" applyNumberFormat="1" applyFont="1" applyFill="1" applyBorder="1" applyAlignment="1" applyProtection="1">
      <alignment horizontal="center"/>
      <protection locked="0" hidden="1"/>
    </xf>
    <xf numFmtId="165" fontId="14" fillId="28" borderId="12" xfId="1" applyNumberFormat="1" applyFont="1" applyFill="1" applyBorder="1" applyAlignment="1" applyProtection="1">
      <alignment horizontal="center"/>
      <protection locked="0" hidden="1"/>
    </xf>
    <xf numFmtId="165" fontId="14" fillId="28" borderId="43" xfId="1" applyNumberFormat="1" applyFont="1" applyFill="1" applyBorder="1" applyAlignment="1" applyProtection="1">
      <alignment horizontal="center"/>
      <protection locked="0" hidden="1"/>
    </xf>
    <xf numFmtId="165" fontId="14" fillId="28" borderId="67" xfId="1" applyNumberFormat="1" applyFont="1" applyFill="1" applyBorder="1" applyAlignment="1" applyProtection="1">
      <alignment horizontal="center"/>
      <protection locked="0" hidden="1"/>
    </xf>
    <xf numFmtId="165" fontId="14" fillId="28" borderId="63" xfId="1" applyNumberFormat="1" applyFont="1" applyFill="1" applyBorder="1" applyAlignment="1" applyProtection="1">
      <alignment horizontal="center"/>
      <protection locked="0" hidden="1"/>
    </xf>
    <xf numFmtId="165" fontId="14" fillId="28" borderId="74" xfId="1" applyNumberFormat="1" applyFont="1" applyFill="1" applyBorder="1" applyAlignment="1" applyProtection="1">
      <alignment horizontal="center"/>
      <protection locked="0" hidden="1"/>
    </xf>
    <xf numFmtId="165" fontId="14" fillId="28" borderId="34" xfId="1" applyNumberFormat="1" applyFont="1" applyFill="1" applyBorder="1" applyAlignment="1" applyProtection="1">
      <alignment horizontal="center"/>
      <protection locked="0" hidden="1"/>
    </xf>
    <xf numFmtId="165" fontId="14" fillId="28" borderId="75" xfId="1" applyNumberFormat="1" applyFont="1" applyFill="1" applyBorder="1" applyAlignment="1" applyProtection="1">
      <alignment horizontal="center"/>
      <protection locked="0" hidden="1"/>
    </xf>
    <xf numFmtId="0" fontId="66" fillId="0" borderId="0" xfId="0" applyFont="1"/>
    <xf numFmtId="165" fontId="14" fillId="28" borderId="77" xfId="1" applyNumberFormat="1" applyFont="1" applyFill="1" applyBorder="1" applyAlignment="1" applyProtection="1">
      <alignment horizontal="center"/>
      <protection locked="0" hidden="1"/>
    </xf>
    <xf numFmtId="165" fontId="14" fillId="28" borderId="78" xfId="1" applyNumberFormat="1" applyFont="1" applyFill="1" applyBorder="1" applyAlignment="1" applyProtection="1">
      <alignment horizontal="center"/>
      <protection locked="0" hidden="1"/>
    </xf>
    <xf numFmtId="0" fontId="39" fillId="0" borderId="0" xfId="0" applyFont="1"/>
    <xf numFmtId="0" fontId="13" fillId="4" borderId="34" xfId="0" applyFont="1" applyFill="1" applyBorder="1" applyAlignment="1" applyProtection="1">
      <alignment horizontal="right"/>
      <protection locked="0"/>
    </xf>
    <xf numFmtId="165" fontId="14" fillId="28" borderId="42" xfId="1" applyNumberFormat="1" applyFont="1" applyFill="1" applyBorder="1" applyAlignment="1" applyProtection="1">
      <alignment horizontal="center"/>
      <protection locked="0" hidden="1"/>
    </xf>
    <xf numFmtId="165" fontId="14" fillId="0" borderId="79" xfId="1" applyNumberFormat="1" applyFont="1" applyBorder="1" applyAlignment="1" applyProtection="1">
      <alignment horizontal="center"/>
      <protection locked="0" hidden="1"/>
    </xf>
    <xf numFmtId="0" fontId="13" fillId="4" borderId="43" xfId="0" applyFont="1" applyFill="1" applyBorder="1" applyAlignment="1" applyProtection="1">
      <alignment horizontal="right"/>
      <protection locked="0"/>
    </xf>
    <xf numFmtId="0" fontId="13" fillId="4" borderId="63" xfId="0" applyFont="1" applyFill="1" applyBorder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13" fillId="4" borderId="75" xfId="0" applyFont="1" applyFill="1" applyBorder="1" applyAlignment="1" applyProtection="1">
      <alignment horizontal="right"/>
      <protection locked="0"/>
    </xf>
    <xf numFmtId="165" fontId="1" fillId="24" borderId="57" xfId="1" applyNumberFormat="1" applyFont="1" applyFill="1" applyBorder="1" applyAlignment="1" applyProtection="1">
      <alignment horizontal="center" vertical="center" wrapText="1"/>
      <protection hidden="1"/>
    </xf>
    <xf numFmtId="165" fontId="1" fillId="24" borderId="40" xfId="1" applyNumberFormat="1" applyFont="1" applyFill="1" applyBorder="1" applyAlignment="1" applyProtection="1">
      <alignment horizontal="center" vertical="center" wrapText="1"/>
      <protection hidden="1"/>
    </xf>
    <xf numFmtId="165" fontId="1" fillId="24" borderId="41" xfId="1" applyNumberFormat="1" applyFont="1" applyFill="1" applyBorder="1" applyAlignment="1" applyProtection="1">
      <alignment horizontal="center" vertical="center" wrapText="1"/>
      <protection hidden="1"/>
    </xf>
    <xf numFmtId="165" fontId="14" fillId="4" borderId="60" xfId="1" applyNumberFormat="1" applyFont="1" applyFill="1" applyBorder="1" applyAlignment="1" applyProtection="1">
      <alignment horizontal="center"/>
      <protection locked="0" hidden="1"/>
    </xf>
    <xf numFmtId="165" fontId="14" fillId="4" borderId="62" xfId="1" applyNumberFormat="1" applyFont="1" applyFill="1" applyBorder="1" applyAlignment="1" applyProtection="1">
      <alignment horizontal="center"/>
      <protection locked="0" hidden="1"/>
    </xf>
    <xf numFmtId="165" fontId="10" fillId="24" borderId="3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 applyProtection="1">
      <alignment horizontal="center" vertical="center"/>
      <protection hidden="1"/>
    </xf>
    <xf numFmtId="165" fontId="4" fillId="0" borderId="0" xfId="1" applyNumberFormat="1" applyFont="1" applyFill="1" applyBorder="1" applyAlignment="1">
      <alignment horizontal="center" vertical="center"/>
    </xf>
    <xf numFmtId="0" fontId="10" fillId="24" borderId="80" xfId="0" applyFont="1" applyFill="1" applyBorder="1" applyAlignment="1">
      <alignment horizontal="center" vertical="center" wrapText="1"/>
    </xf>
    <xf numFmtId="0" fontId="82" fillId="24" borderId="81" xfId="0" applyFont="1" applyFill="1" applyBorder="1" applyAlignment="1">
      <alignment horizontal="center" vertical="center" wrapText="1"/>
    </xf>
    <xf numFmtId="165" fontId="4" fillId="24" borderId="32" xfId="1" applyNumberFormat="1" applyFont="1" applyFill="1" applyBorder="1" applyAlignment="1">
      <alignment horizontal="center" vertical="center"/>
    </xf>
    <xf numFmtId="165" fontId="14" fillId="28" borderId="10" xfId="1" applyNumberFormat="1" applyFont="1" applyFill="1" applyBorder="1" applyAlignment="1" applyProtection="1">
      <alignment horizontal="center"/>
      <protection locked="0" hidden="1"/>
    </xf>
    <xf numFmtId="0" fontId="19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165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164" fontId="14" fillId="4" borderId="54" xfId="1" applyNumberFormat="1" applyFont="1" applyFill="1" applyBorder="1" applyProtection="1">
      <protection locked="0"/>
    </xf>
    <xf numFmtId="164" fontId="14" fillId="4" borderId="60" xfId="1" applyNumberFormat="1" applyFont="1" applyFill="1" applyBorder="1" applyProtection="1">
      <protection locked="0"/>
    </xf>
    <xf numFmtId="168" fontId="2" fillId="0" borderId="62" xfId="1" applyNumberFormat="1" applyFont="1" applyFill="1" applyBorder="1" applyAlignment="1">
      <alignment vertical="center" wrapText="1"/>
    </xf>
    <xf numFmtId="164" fontId="8" fillId="23" borderId="1" xfId="1" applyNumberFormat="1" applyFont="1" applyFill="1" applyBorder="1" applyAlignment="1" applyProtection="1">
      <alignment horizontal="center"/>
      <protection hidden="1"/>
    </xf>
    <xf numFmtId="168" fontId="2" fillId="23" borderId="67" xfId="1" applyNumberFormat="1" applyFont="1" applyFill="1" applyBorder="1" applyAlignment="1">
      <alignment vertical="center" wrapText="1"/>
    </xf>
    <xf numFmtId="165" fontId="14" fillId="23" borderId="38" xfId="1" applyNumberFormat="1" applyFont="1" applyFill="1" applyBorder="1" applyAlignment="1">
      <alignment horizontal="center"/>
    </xf>
    <xf numFmtId="165" fontId="2" fillId="23" borderId="72" xfId="1" applyNumberFormat="1" applyFont="1" applyFill="1" applyBorder="1" applyAlignment="1">
      <alignment horizontal="center"/>
    </xf>
    <xf numFmtId="165" fontId="14" fillId="23" borderId="54" xfId="1" applyNumberFormat="1" applyFont="1" applyFill="1" applyBorder="1" applyAlignment="1">
      <alignment horizontal="center"/>
    </xf>
    <xf numFmtId="165" fontId="14" fillId="23" borderId="42" xfId="1" applyNumberFormat="1" applyFont="1" applyFill="1" applyBorder="1" applyAlignment="1">
      <alignment horizontal="center"/>
    </xf>
    <xf numFmtId="165" fontId="4" fillId="23" borderId="98" xfId="1" applyNumberFormat="1" applyFont="1" applyFill="1" applyBorder="1" applyAlignment="1">
      <alignment horizontal="center"/>
    </xf>
    <xf numFmtId="165" fontId="14" fillId="23" borderId="72" xfId="1" applyNumberFormat="1" applyFont="1" applyFill="1" applyBorder="1" applyAlignment="1">
      <alignment horizontal="center"/>
    </xf>
    <xf numFmtId="165" fontId="14" fillId="23" borderId="54" xfId="1" applyNumberFormat="1" applyFont="1" applyFill="1" applyBorder="1" applyAlignment="1" applyProtection="1">
      <alignment horizontal="center" wrapText="1"/>
      <protection hidden="1"/>
    </xf>
    <xf numFmtId="165" fontId="14" fillId="23" borderId="12" xfId="1" applyNumberFormat="1" applyFont="1" applyFill="1" applyBorder="1" applyAlignment="1">
      <alignment horizontal="center" wrapText="1"/>
    </xf>
    <xf numFmtId="165" fontId="14" fillId="23" borderId="12" xfId="1" applyNumberFormat="1" applyFont="1" applyFill="1" applyBorder="1" applyAlignment="1" applyProtection="1">
      <alignment horizontal="center" wrapText="1"/>
      <protection hidden="1"/>
    </xf>
    <xf numFmtId="165" fontId="4" fillId="23" borderId="19" xfId="1" applyNumberFormat="1" applyFont="1" applyFill="1" applyBorder="1" applyAlignment="1">
      <alignment horizontal="center"/>
    </xf>
    <xf numFmtId="165" fontId="14" fillId="23" borderId="43" xfId="1" applyNumberFormat="1" applyFont="1" applyFill="1" applyBorder="1" applyAlignment="1">
      <alignment horizontal="center"/>
    </xf>
    <xf numFmtId="165" fontId="14" fillId="23" borderId="14" xfId="1" applyNumberFormat="1" applyFont="1" applyFill="1" applyBorder="1" applyAlignment="1">
      <alignment horizontal="center"/>
    </xf>
    <xf numFmtId="165" fontId="14" fillId="23" borderId="63" xfId="1" applyNumberFormat="1" applyFont="1" applyFill="1" applyBorder="1" applyAlignment="1">
      <alignment horizontal="center"/>
    </xf>
    <xf numFmtId="165" fontId="14" fillId="23" borderId="76" xfId="1" applyNumberFormat="1" applyFont="1" applyFill="1" applyBorder="1" applyAlignment="1">
      <alignment horizontal="center"/>
    </xf>
    <xf numFmtId="0" fontId="39" fillId="23" borderId="60" xfId="0" applyFont="1" applyFill="1" applyBorder="1" applyAlignment="1">
      <alignment horizontal="right"/>
    </xf>
    <xf numFmtId="0" fontId="7" fillId="23" borderId="60" xfId="0" applyFont="1" applyFill="1" applyBorder="1" applyAlignment="1" applyProtection="1">
      <alignment horizontal="right"/>
      <protection locked="0"/>
    </xf>
    <xf numFmtId="165" fontId="14" fillId="23" borderId="43" xfId="1" applyNumberFormat="1" applyFont="1" applyFill="1" applyBorder="1" applyAlignment="1" applyProtection="1">
      <alignment horizontal="center"/>
      <protection locked="0" hidden="1"/>
    </xf>
    <xf numFmtId="165" fontId="14" fillId="23" borderId="63" xfId="1" applyNumberFormat="1" applyFont="1" applyFill="1" applyBorder="1" applyAlignment="1" applyProtection="1">
      <alignment horizontal="center"/>
      <protection locked="0" hidden="1"/>
    </xf>
    <xf numFmtId="165" fontId="14" fillId="28" borderId="81" xfId="1" applyNumberFormat="1" applyFont="1" applyFill="1" applyBorder="1" applyAlignment="1" applyProtection="1">
      <alignment horizontal="center"/>
      <protection locked="0" hidden="1"/>
    </xf>
    <xf numFmtId="165" fontId="14" fillId="23" borderId="10" xfId="1" applyNumberFormat="1" applyFont="1" applyFill="1" applyBorder="1" applyAlignment="1">
      <alignment horizontal="center" vertical="center"/>
    </xf>
    <xf numFmtId="165" fontId="14" fillId="0" borderId="80" xfId="1" applyNumberFormat="1" applyFont="1" applyBorder="1" applyAlignment="1" applyProtection="1">
      <alignment horizontal="center" vertical="center"/>
      <protection locked="0" hidden="1"/>
    </xf>
    <xf numFmtId="165" fontId="14" fillId="0" borderId="5" xfId="1" applyNumberFormat="1" applyFont="1" applyFill="1" applyBorder="1" applyAlignment="1" applyProtection="1">
      <alignment horizontal="center"/>
      <protection locked="0" hidden="1"/>
    </xf>
    <xf numFmtId="165" fontId="13" fillId="0" borderId="5" xfId="1" applyNumberFormat="1" applyFont="1" applyFill="1" applyBorder="1" applyAlignment="1" applyProtection="1">
      <alignment horizontal="center" vertical="center"/>
      <protection locked="0" hidden="1"/>
    </xf>
    <xf numFmtId="165" fontId="14" fillId="0" borderId="6" xfId="1" applyNumberFormat="1" applyFont="1" applyFill="1" applyBorder="1" applyAlignment="1">
      <alignment horizontal="center" vertical="center"/>
    </xf>
    <xf numFmtId="165" fontId="83" fillId="0" borderId="4" xfId="1" applyNumberFormat="1" applyFont="1" applyFill="1" applyBorder="1" applyAlignment="1" applyProtection="1">
      <alignment horizontal="left" vertical="center"/>
      <protection locked="0" hidden="1"/>
    </xf>
    <xf numFmtId="165" fontId="14" fillId="0" borderId="81" xfId="1" applyNumberFormat="1" applyFont="1" applyBorder="1" applyAlignment="1" applyProtection="1">
      <alignment horizontal="center" vertical="center"/>
      <protection locked="0" hidden="1"/>
    </xf>
    <xf numFmtId="165" fontId="14" fillId="0" borderId="80" xfId="1" applyNumberFormat="1" applyFont="1" applyBorder="1" applyAlignment="1" applyProtection="1">
      <alignment horizontal="center"/>
      <protection locked="0" hidden="1"/>
    </xf>
    <xf numFmtId="165" fontId="2" fillId="29" borderId="32" xfId="1" applyNumberFormat="1" applyFont="1" applyFill="1" applyBorder="1" applyAlignment="1">
      <alignment horizontal="center"/>
    </xf>
    <xf numFmtId="10" fontId="4" fillId="23" borderId="80" xfId="2" applyNumberFormat="1" applyFont="1" applyFill="1" applyBorder="1" applyAlignment="1">
      <alignment vertical="center" wrapText="1"/>
    </xf>
    <xf numFmtId="165" fontId="14" fillId="23" borderId="10" xfId="1" applyNumberFormat="1" applyFont="1" applyFill="1" applyBorder="1" applyAlignment="1">
      <alignment horizontal="center"/>
    </xf>
    <xf numFmtId="165" fontId="14" fillId="29" borderId="4" xfId="1" applyNumberFormat="1" applyFont="1" applyFill="1" applyBorder="1" applyAlignment="1">
      <alignment horizontal="center"/>
    </xf>
    <xf numFmtId="165" fontId="14" fillId="0" borderId="16" xfId="1" applyNumberFormat="1" applyFont="1" applyBorder="1" applyAlignment="1" applyProtection="1">
      <alignment horizontal="center"/>
      <protection locked="0" hidden="1"/>
    </xf>
    <xf numFmtId="165" fontId="2" fillId="2" borderId="32" xfId="1" applyNumberFormat="1" applyFont="1" applyFill="1" applyBorder="1" applyAlignment="1">
      <alignment horizontal="center"/>
    </xf>
    <xf numFmtId="0" fontId="5" fillId="2" borderId="77" xfId="0" applyFont="1" applyFill="1" applyBorder="1" applyAlignment="1">
      <alignment horizontal="right" vertical="center"/>
    </xf>
    <xf numFmtId="165" fontId="2" fillId="2" borderId="77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165" fontId="14" fillId="4" borderId="0" xfId="1" applyNumberFormat="1" applyFont="1" applyFill="1" applyBorder="1" applyAlignment="1">
      <alignment horizontal="center" vertical="center"/>
    </xf>
    <xf numFmtId="165" fontId="14" fillId="4" borderId="0" xfId="1" applyNumberFormat="1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9" fontId="0" fillId="0" borderId="0" xfId="2" applyFont="1" applyBorder="1"/>
    <xf numFmtId="0" fontId="11" fillId="0" borderId="0" xfId="0" applyFont="1" applyAlignment="1">
      <alignment horizontal="left" vertical="top"/>
    </xf>
    <xf numFmtId="0" fontId="58" fillId="0" borderId="0" xfId="0" applyFont="1" applyAlignment="1">
      <alignment horizontal="center" wrapText="1"/>
    </xf>
    <xf numFmtId="165" fontId="14" fillId="29" borderId="1" xfId="1" applyNumberFormat="1" applyFont="1" applyFill="1" applyBorder="1" applyAlignment="1">
      <alignment horizontal="center" vertical="center"/>
    </xf>
    <xf numFmtId="164" fontId="30" fillId="10" borderId="14" xfId="1" applyNumberFormat="1" applyFont="1" applyFill="1" applyBorder="1"/>
    <xf numFmtId="0" fontId="5" fillId="0" borderId="0" xfId="0" applyFont="1"/>
    <xf numFmtId="0" fontId="0" fillId="2" borderId="77" xfId="0" applyFill="1" applyBorder="1" applyAlignment="1">
      <alignment horizontal="right"/>
    </xf>
    <xf numFmtId="164" fontId="0" fillId="2" borderId="77" xfId="0" applyNumberFormat="1" applyFill="1" applyBorder="1"/>
    <xf numFmtId="164" fontId="0" fillId="2" borderId="86" xfId="0" applyNumberFormat="1" applyFill="1" applyBorder="1"/>
    <xf numFmtId="0" fontId="10" fillId="24" borderId="54" xfId="0" applyFont="1" applyFill="1" applyBorder="1" applyAlignment="1">
      <alignment horizontal="center"/>
    </xf>
    <xf numFmtId="0" fontId="10" fillId="24" borderId="36" xfId="0" applyFont="1" applyFill="1" applyBorder="1" applyAlignment="1">
      <alignment horizontal="center"/>
    </xf>
    <xf numFmtId="0" fontId="10" fillId="24" borderId="12" xfId="0" applyFont="1" applyFill="1" applyBorder="1" applyAlignment="1">
      <alignment horizontal="center"/>
    </xf>
    <xf numFmtId="10" fontId="10" fillId="24" borderId="62" xfId="0" applyNumberFormat="1" applyFont="1" applyFill="1" applyBorder="1" applyAlignment="1">
      <alignment horizontal="center" vertical="center"/>
    </xf>
    <xf numFmtId="10" fontId="10" fillId="24" borderId="67" xfId="0" applyNumberFormat="1" applyFont="1" applyFill="1" applyBorder="1" applyAlignment="1">
      <alignment horizontal="center" vertical="center"/>
    </xf>
    <xf numFmtId="10" fontId="10" fillId="24" borderId="63" xfId="0" applyNumberFormat="1" applyFont="1" applyFill="1" applyBorder="1" applyAlignment="1">
      <alignment horizontal="center" vertical="center"/>
    </xf>
    <xf numFmtId="0" fontId="0" fillId="24" borderId="80" xfId="0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10" fillId="24" borderId="60" xfId="0" applyFont="1" applyFill="1" applyBorder="1" applyAlignment="1">
      <alignment horizontal="center"/>
    </xf>
    <xf numFmtId="0" fontId="2" fillId="29" borderId="62" xfId="0" applyFont="1" applyFill="1" applyBorder="1" applyAlignment="1">
      <alignment horizontal="center"/>
    </xf>
    <xf numFmtId="164" fontId="10" fillId="29" borderId="67" xfId="1" applyNumberFormat="1" applyFont="1" applyFill="1" applyBorder="1" applyAlignment="1">
      <alignment horizontal="center"/>
    </xf>
    <xf numFmtId="164" fontId="10" fillId="29" borderId="63" xfId="1" applyNumberFormat="1" applyFont="1" applyFill="1" applyBorder="1" applyAlignment="1">
      <alignment horizontal="center"/>
    </xf>
    <xf numFmtId="164" fontId="0" fillId="29" borderId="36" xfId="1" applyNumberFormat="1" applyFont="1" applyFill="1" applyBorder="1" applyAlignment="1">
      <alignment horizontal="center"/>
    </xf>
    <xf numFmtId="164" fontId="0" fillId="29" borderId="1" xfId="1" applyNumberFormat="1" applyFont="1" applyFill="1" applyBorder="1" applyAlignment="1">
      <alignment horizontal="center"/>
    </xf>
    <xf numFmtId="0" fontId="10" fillId="29" borderId="61" xfId="0" applyFont="1" applyFill="1" applyBorder="1" applyAlignment="1">
      <alignment horizontal="right" vertical="center"/>
    </xf>
    <xf numFmtId="0" fontId="10" fillId="29" borderId="38" xfId="0" applyFont="1" applyFill="1" applyBorder="1" applyAlignment="1">
      <alignment horizontal="right" vertical="center" wrapText="1"/>
    </xf>
    <xf numFmtId="0" fontId="10" fillId="29" borderId="72" xfId="0" applyFont="1" applyFill="1" applyBorder="1" applyAlignment="1">
      <alignment horizontal="right" vertical="center" wrapText="1"/>
    </xf>
    <xf numFmtId="0" fontId="10" fillId="29" borderId="32" xfId="0" applyFont="1" applyFill="1" applyBorder="1" applyAlignment="1">
      <alignment horizontal="right" wrapText="1"/>
    </xf>
    <xf numFmtId="0" fontId="62" fillId="29" borderId="98" xfId="0" applyFont="1" applyFill="1" applyBorder="1"/>
    <xf numFmtId="0" fontId="7" fillId="29" borderId="38" xfId="0" applyFont="1" applyFill="1" applyBorder="1" applyAlignment="1">
      <alignment horizontal="right"/>
    </xf>
    <xf numFmtId="166" fontId="80" fillId="30" borderId="91" xfId="0" applyNumberFormat="1" applyFont="1" applyFill="1" applyBorder="1"/>
    <xf numFmtId="42" fontId="79" fillId="30" borderId="92" xfId="0" applyNumberFormat="1" applyFont="1" applyFill="1" applyBorder="1"/>
    <xf numFmtId="166" fontId="80" fillId="30" borderId="102" xfId="0" applyNumberFormat="1" applyFont="1" applyFill="1" applyBorder="1"/>
    <xf numFmtId="42" fontId="79" fillId="30" borderId="88" xfId="0" applyNumberFormat="1" applyFont="1" applyFill="1" applyBorder="1"/>
    <xf numFmtId="0" fontId="7" fillId="29" borderId="38" xfId="0" applyFont="1" applyFill="1" applyBorder="1" applyAlignment="1">
      <alignment horizontal="right" vertical="center"/>
    </xf>
    <xf numFmtId="0" fontId="7" fillId="29" borderId="72" xfId="0" applyFont="1" applyFill="1" applyBorder="1" applyAlignment="1">
      <alignment horizontal="right"/>
    </xf>
    <xf numFmtId="0" fontId="62" fillId="29" borderId="32" xfId="0" applyFont="1" applyFill="1" applyBorder="1"/>
    <xf numFmtId="0" fontId="7" fillId="29" borderId="98" xfId="0" applyFont="1" applyFill="1" applyBorder="1" applyAlignment="1">
      <alignment horizontal="right"/>
    </xf>
    <xf numFmtId="0" fontId="62" fillId="29" borderId="61" xfId="0" applyFont="1" applyFill="1" applyBorder="1"/>
    <xf numFmtId="0" fontId="7" fillId="29" borderId="103" xfId="0" applyFont="1" applyFill="1" applyBorder="1" applyAlignment="1">
      <alignment horizontal="right"/>
    </xf>
    <xf numFmtId="9" fontId="78" fillId="29" borderId="107" xfId="2" applyFont="1" applyFill="1" applyBorder="1" applyAlignment="1"/>
    <xf numFmtId="9" fontId="78" fillId="29" borderId="108" xfId="2" applyFont="1" applyFill="1" applyBorder="1" applyAlignment="1"/>
    <xf numFmtId="9" fontId="63" fillId="29" borderId="31" xfId="2" applyFont="1" applyFill="1" applyBorder="1" applyProtection="1">
      <protection hidden="1"/>
    </xf>
    <xf numFmtId="9" fontId="63" fillId="29" borderId="60" xfId="2" applyFont="1" applyFill="1" applyBorder="1" applyProtection="1">
      <protection hidden="1"/>
    </xf>
    <xf numFmtId="9" fontId="78" fillId="29" borderId="90" xfId="2" applyFont="1" applyFill="1" applyBorder="1" applyAlignment="1"/>
    <xf numFmtId="9" fontId="78" fillId="29" borderId="99" xfId="2" applyFont="1" applyFill="1" applyBorder="1" applyAlignment="1"/>
    <xf numFmtId="0" fontId="81" fillId="29" borderId="98" xfId="0" applyFont="1" applyFill="1" applyBorder="1" applyAlignment="1">
      <alignment horizontal="right"/>
    </xf>
    <xf numFmtId="0" fontId="81" fillId="29" borderId="38" xfId="0" applyFont="1" applyFill="1" applyBorder="1" applyAlignment="1">
      <alignment horizontal="right"/>
    </xf>
    <xf numFmtId="49" fontId="2" fillId="29" borderId="72" xfId="0" applyNumberFormat="1" applyFont="1" applyFill="1" applyBorder="1" applyAlignment="1">
      <alignment horizontal="right"/>
    </xf>
    <xf numFmtId="0" fontId="7" fillId="29" borderId="13" xfId="0" applyFont="1" applyFill="1" applyBorder="1" applyAlignment="1">
      <alignment horizontal="right"/>
    </xf>
    <xf numFmtId="166" fontId="61" fillId="29" borderId="38" xfId="1" applyNumberFormat="1" applyFont="1" applyFill="1" applyBorder="1"/>
    <xf numFmtId="0" fontId="7" fillId="29" borderId="68" xfId="0" applyFont="1" applyFill="1" applyBorder="1" applyAlignment="1">
      <alignment horizontal="right" wrapText="1"/>
    </xf>
    <xf numFmtId="0" fontId="7" fillId="29" borderId="11" xfId="0" applyFont="1" applyFill="1" applyBorder="1" applyAlignment="1">
      <alignment horizontal="right"/>
    </xf>
    <xf numFmtId="0" fontId="90" fillId="0" borderId="0" xfId="0" applyFont="1" applyAlignment="1">
      <alignment horizontal="left" vertical="top"/>
    </xf>
    <xf numFmtId="0" fontId="0" fillId="20" borderId="20" xfId="0" applyFill="1" applyBorder="1"/>
    <xf numFmtId="164" fontId="30" fillId="10" borderId="76" xfId="1" applyNumberFormat="1" applyFont="1" applyFill="1" applyBorder="1"/>
    <xf numFmtId="0" fontId="27" fillId="0" borderId="0" xfId="0" applyFont="1" applyAlignment="1">
      <alignment vertical="center" wrapText="1"/>
    </xf>
    <xf numFmtId="0" fontId="10" fillId="6" borderId="40" xfId="0" applyFont="1" applyFill="1" applyBorder="1" applyAlignment="1">
      <alignment horizontal="center" vertical="center" wrapText="1"/>
    </xf>
    <xf numFmtId="9" fontId="10" fillId="0" borderId="19" xfId="2" applyFont="1" applyBorder="1" applyAlignment="1" applyProtection="1">
      <alignment horizontal="center" vertical="center"/>
      <protection locked="0"/>
    </xf>
    <xf numFmtId="9" fontId="10" fillId="0" borderId="14" xfId="2" applyFont="1" applyBorder="1" applyAlignment="1" applyProtection="1">
      <alignment horizontal="center" vertical="center"/>
      <protection locked="0"/>
    </xf>
    <xf numFmtId="0" fontId="2" fillId="6" borderId="37" xfId="0" applyFont="1" applyFill="1" applyBorder="1" applyAlignment="1">
      <alignment horizontal="center" vertical="center" wrapText="1"/>
    </xf>
    <xf numFmtId="0" fontId="19" fillId="0" borderId="98" xfId="0" applyFont="1" applyBorder="1" applyAlignment="1" applyProtection="1">
      <alignment horizontal="center"/>
      <protection locked="0" hidden="1"/>
    </xf>
    <xf numFmtId="0" fontId="19" fillId="0" borderId="38" xfId="0" applyFont="1" applyBorder="1" applyAlignment="1" applyProtection="1">
      <alignment horizontal="center"/>
      <protection locked="0" hidden="1"/>
    </xf>
    <xf numFmtId="0" fontId="19" fillId="0" borderId="72" xfId="0" applyFont="1" applyBorder="1" applyAlignment="1" applyProtection="1">
      <alignment horizontal="center"/>
      <protection locked="0" hidden="1"/>
    </xf>
    <xf numFmtId="0" fontId="75" fillId="0" borderId="27" xfId="0" applyFont="1" applyBorder="1" applyAlignment="1" applyProtection="1">
      <alignment horizontal="center" vertical="center" wrapText="1"/>
      <protection locked="0" hidden="1"/>
    </xf>
    <xf numFmtId="0" fontId="75" fillId="0" borderId="18" xfId="0" applyFont="1" applyBorder="1" applyAlignment="1" applyProtection="1">
      <alignment horizontal="center" vertical="center" wrapText="1"/>
      <protection locked="0" hidden="1"/>
    </xf>
    <xf numFmtId="0" fontId="75" fillId="0" borderId="82" xfId="0" applyFont="1" applyBorder="1" applyAlignment="1" applyProtection="1">
      <alignment horizontal="center" vertical="center" wrapText="1"/>
      <protection locked="0" hidden="1"/>
    </xf>
    <xf numFmtId="0" fontId="10" fillId="6" borderId="98" xfId="0" applyFont="1" applyFill="1" applyBorder="1" applyAlignment="1">
      <alignment horizontal="left" vertical="center"/>
    </xf>
    <xf numFmtId="0" fontId="69" fillId="26" borderId="3" xfId="0" applyFont="1" applyFill="1" applyBorder="1" applyAlignment="1">
      <alignment horizontal="left" vertical="center"/>
    </xf>
    <xf numFmtId="0" fontId="70" fillId="26" borderId="3" xfId="0" applyFont="1" applyFill="1" applyBorder="1" applyAlignment="1">
      <alignment horizontal="center" vertical="center"/>
    </xf>
    <xf numFmtId="0" fontId="92" fillId="24" borderId="8" xfId="0" applyFont="1" applyFill="1" applyBorder="1" applyAlignment="1">
      <alignment horizontal="left" vertical="center" wrapText="1"/>
    </xf>
    <xf numFmtId="0" fontId="92" fillId="24" borderId="32" xfId="0" applyFont="1" applyFill="1" applyBorder="1" applyAlignment="1">
      <alignment horizontal="center" vertical="center"/>
    </xf>
    <xf numFmtId="0" fontId="92" fillId="24" borderId="39" xfId="0" applyFont="1" applyFill="1" applyBorder="1" applyAlignment="1">
      <alignment horizontal="center" vertical="center"/>
    </xf>
    <xf numFmtId="0" fontId="92" fillId="24" borderId="40" xfId="0" applyFont="1" applyFill="1" applyBorder="1" applyAlignment="1">
      <alignment horizontal="center" vertical="center"/>
    </xf>
    <xf numFmtId="0" fontId="89" fillId="24" borderId="40" xfId="0" applyFont="1" applyFill="1" applyBorder="1" applyAlignment="1">
      <alignment horizontal="center" vertical="center"/>
    </xf>
    <xf numFmtId="0" fontId="89" fillId="24" borderId="84" xfId="0" applyFont="1" applyFill="1" applyBorder="1" applyAlignment="1">
      <alignment horizontal="center" vertical="center"/>
    </xf>
    <xf numFmtId="0" fontId="89" fillId="24" borderId="81" xfId="0" applyFont="1" applyFill="1" applyBorder="1" applyAlignment="1">
      <alignment horizontal="center" vertical="center"/>
    </xf>
    <xf numFmtId="0" fontId="89" fillId="24" borderId="20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29" borderId="19" xfId="1" applyNumberFormat="1" applyFont="1" applyFill="1" applyBorder="1" applyAlignment="1">
      <alignment vertical="center"/>
    </xf>
    <xf numFmtId="164" fontId="14" fillId="29" borderId="14" xfId="1" applyNumberFormat="1" applyFont="1" applyFill="1" applyBorder="1" applyAlignment="1">
      <alignment vertical="center"/>
    </xf>
    <xf numFmtId="164" fontId="14" fillId="29" borderId="44" xfId="1" applyNumberFormat="1" applyFont="1" applyFill="1" applyBorder="1" applyAlignment="1">
      <alignment vertical="center"/>
    </xf>
    <xf numFmtId="164" fontId="2" fillId="29" borderId="33" xfId="1" applyNumberFormat="1" applyFont="1" applyFill="1" applyBorder="1" applyAlignment="1">
      <alignment vertical="center"/>
    </xf>
    <xf numFmtId="164" fontId="2" fillId="29" borderId="48" xfId="1" applyNumberFormat="1" applyFont="1" applyFill="1" applyBorder="1" applyAlignment="1">
      <alignment vertical="center"/>
    </xf>
    <xf numFmtId="164" fontId="2" fillId="29" borderId="49" xfId="1" applyNumberFormat="1" applyFont="1" applyFill="1" applyBorder="1" applyAlignment="1">
      <alignment vertical="center"/>
    </xf>
    <xf numFmtId="0" fontId="21" fillId="29" borderId="32" xfId="0" applyFont="1" applyFill="1" applyBorder="1" applyAlignment="1">
      <alignment horizontal="left" vertical="center" wrapText="1"/>
    </xf>
    <xf numFmtId="42" fontId="21" fillId="29" borderId="6" xfId="0" applyNumberFormat="1" applyFont="1" applyFill="1" applyBorder="1" applyAlignment="1">
      <alignment horizontal="center" vertical="center"/>
    </xf>
    <xf numFmtId="0" fontId="4" fillId="29" borderId="33" xfId="0" applyFont="1" applyFill="1" applyBorder="1" applyAlignment="1">
      <alignment horizontal="right" vertical="center" wrapText="1"/>
    </xf>
    <xf numFmtId="2" fontId="20" fillId="0" borderId="10" xfId="0" applyNumberFormat="1" applyFont="1" applyBorder="1" applyAlignment="1">
      <alignment horizontal="center"/>
    </xf>
    <xf numFmtId="0" fontId="5" fillId="17" borderId="10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0" fillId="19" borderId="1" xfId="0" applyFont="1" applyFill="1" applyBorder="1"/>
    <xf numFmtId="0" fontId="58" fillId="0" borderId="0" xfId="0" applyFont="1" applyAlignment="1">
      <alignment wrapText="1"/>
    </xf>
    <xf numFmtId="0" fontId="10" fillId="25" borderId="98" xfId="0" applyFont="1" applyFill="1" applyBorder="1" applyAlignment="1">
      <alignment vertical="center" wrapText="1"/>
    </xf>
    <xf numFmtId="0" fontId="10" fillId="25" borderId="38" xfId="0" applyFont="1" applyFill="1" applyBorder="1" applyAlignment="1">
      <alignment vertical="center" wrapText="1"/>
    </xf>
    <xf numFmtId="0" fontId="10" fillId="25" borderId="72" xfId="0" applyFont="1" applyFill="1" applyBorder="1" applyAlignment="1">
      <alignment vertical="center" wrapText="1"/>
    </xf>
    <xf numFmtId="0" fontId="95" fillId="0" borderId="0" xfId="0" applyFont="1" applyAlignment="1">
      <alignment vertical="center" wrapText="1"/>
    </xf>
    <xf numFmtId="0" fontId="20" fillId="0" borderId="0" xfId="0" applyFont="1" applyAlignment="1" applyProtection="1">
      <alignment horizontal="center" vertical="center" wrapText="1"/>
      <protection hidden="1"/>
    </xf>
    <xf numFmtId="10" fontId="68" fillId="0" borderId="0" xfId="2" applyNumberFormat="1" applyFont="1" applyBorder="1" applyAlignment="1">
      <alignment vertical="center" wrapText="1"/>
    </xf>
    <xf numFmtId="0" fontId="82" fillId="17" borderId="98" xfId="0" applyFont="1" applyFill="1" applyBorder="1" applyAlignment="1" applyProtection="1">
      <alignment horizontal="center"/>
      <protection hidden="1"/>
    </xf>
    <xf numFmtId="0" fontId="82" fillId="17" borderId="38" xfId="0" applyFont="1" applyFill="1" applyBorder="1" applyAlignment="1" applyProtection="1">
      <alignment horizontal="center"/>
      <protection hidden="1"/>
    </xf>
    <xf numFmtId="0" fontId="82" fillId="17" borderId="72" xfId="0" applyFont="1" applyFill="1" applyBorder="1" applyAlignment="1" applyProtection="1">
      <alignment horizontal="center"/>
      <protection hidden="1"/>
    </xf>
    <xf numFmtId="0" fontId="55" fillId="29" borderId="1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14" fillId="27" borderId="38" xfId="0" applyFont="1" applyFill="1" applyBorder="1" applyAlignment="1">
      <alignment horizontal="center"/>
    </xf>
    <xf numFmtId="0" fontId="14" fillId="27" borderId="98" xfId="0" applyFont="1" applyFill="1" applyBorder="1" applyAlignment="1">
      <alignment horizontal="center"/>
    </xf>
    <xf numFmtId="0" fontId="20" fillId="0" borderId="0" xfId="0" applyFont="1" applyAlignment="1" applyProtection="1">
      <alignment vertical="center" wrapText="1"/>
      <protection hidden="1"/>
    </xf>
    <xf numFmtId="0" fontId="4" fillId="8" borderId="10" xfId="0" applyFont="1" applyFill="1" applyBorder="1" applyAlignment="1" applyProtection="1">
      <alignment horizontal="center" vertical="center" wrapText="1"/>
      <protection hidden="1"/>
    </xf>
    <xf numFmtId="0" fontId="2" fillId="29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/>
    </xf>
    <xf numFmtId="0" fontId="2" fillId="29" borderId="1" xfId="0" applyFont="1" applyFill="1" applyBorder="1"/>
    <xf numFmtId="2" fontId="2" fillId="29" borderId="1" xfId="0" applyNumberFormat="1" applyFont="1" applyFill="1" applyBorder="1" applyAlignment="1">
      <alignment horizontal="center" vertical="center"/>
    </xf>
    <xf numFmtId="2" fontId="25" fillId="29" borderId="1" xfId="0" applyNumberFormat="1" applyFont="1" applyFill="1" applyBorder="1" applyAlignment="1">
      <alignment horizontal="center"/>
    </xf>
    <xf numFmtId="2" fontId="25" fillId="29" borderId="1" xfId="0" applyNumberFormat="1" applyFont="1" applyFill="1" applyBorder="1" applyAlignment="1">
      <alignment horizontal="center" vertical="center"/>
    </xf>
    <xf numFmtId="0" fontId="96" fillId="0" borderId="0" xfId="0" applyFont="1"/>
    <xf numFmtId="0" fontId="72" fillId="0" borderId="0" xfId="0" applyFont="1" applyAlignment="1" applyProtection="1">
      <alignment vertical="center" wrapText="1"/>
      <protection locked="0"/>
    </xf>
    <xf numFmtId="0" fontId="55" fillId="0" borderId="0" xfId="0" applyFont="1" applyAlignment="1" applyProtection="1">
      <alignment vertical="center" wrapText="1"/>
      <protection locked="0" hidden="1"/>
    </xf>
    <xf numFmtId="0" fontId="2" fillId="29" borderId="1" xfId="0" applyFont="1" applyFill="1" applyBorder="1" applyAlignment="1">
      <alignment horizontal="right" vertical="center" wrapText="1"/>
    </xf>
    <xf numFmtId="0" fontId="10" fillId="6" borderId="80" xfId="0" applyFont="1" applyFill="1" applyBorder="1" applyAlignment="1">
      <alignment horizontal="center" vertical="center" wrapText="1"/>
    </xf>
    <xf numFmtId="0" fontId="10" fillId="6" borderId="81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29" borderId="1" xfId="0" applyFont="1" applyFill="1" applyBorder="1" applyAlignment="1">
      <alignment horizontal="right" vertical="center"/>
    </xf>
    <xf numFmtId="0" fontId="27" fillId="29" borderId="1" xfId="0" applyFont="1" applyFill="1" applyBorder="1" applyAlignment="1">
      <alignment horizontal="right" vertical="center" wrapText="1"/>
    </xf>
    <xf numFmtId="0" fontId="55" fillId="0" borderId="30" xfId="0" applyFont="1" applyBorder="1" applyAlignment="1">
      <alignment vertical="center" wrapText="1"/>
    </xf>
    <xf numFmtId="0" fontId="0" fillId="0" borderId="31" xfId="0" applyBorder="1"/>
    <xf numFmtId="0" fontId="17" fillId="0" borderId="1" xfId="0" applyFont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/>
      <protection locked="0"/>
    </xf>
    <xf numFmtId="0" fontId="0" fillId="0" borderId="43" xfId="0" applyBorder="1" applyProtection="1">
      <protection locked="0"/>
    </xf>
    <xf numFmtId="0" fontId="17" fillId="0" borderId="67" xfId="0" applyFont="1" applyBorder="1" applyAlignment="1" applyProtection="1">
      <alignment horizontal="center" vertical="center"/>
      <protection locked="0" hidden="1"/>
    </xf>
    <xf numFmtId="0" fontId="0" fillId="0" borderId="67" xfId="0" applyBorder="1" applyAlignment="1" applyProtection="1">
      <alignment horizontal="center"/>
      <protection locked="0"/>
    </xf>
    <xf numFmtId="0" fontId="0" fillId="0" borderId="63" xfId="0" applyBorder="1" applyProtection="1">
      <protection locked="0"/>
    </xf>
    <xf numFmtId="0" fontId="17" fillId="0" borderId="77" xfId="0" applyFont="1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/>
      <protection locked="0"/>
    </xf>
    <xf numFmtId="0" fontId="2" fillId="6" borderId="60" xfId="0" applyFont="1" applyFill="1" applyBorder="1" applyAlignment="1">
      <alignment horizontal="left" vertical="center" wrapText="1"/>
    </xf>
    <xf numFmtId="0" fontId="2" fillId="6" borderId="62" xfId="0" applyFont="1" applyFill="1" applyBorder="1" applyAlignment="1">
      <alignment horizontal="left" vertical="center" wrapText="1"/>
    </xf>
    <xf numFmtId="0" fontId="0" fillId="0" borderId="63" xfId="0" applyBorder="1" applyAlignment="1" applyProtection="1">
      <alignment horizontal="center"/>
      <protection locked="0"/>
    </xf>
    <xf numFmtId="0" fontId="2" fillId="6" borderId="79" xfId="0" applyFont="1" applyFill="1" applyBorder="1" applyAlignment="1">
      <alignment horizontal="left" vertical="center"/>
    </xf>
    <xf numFmtId="0" fontId="0" fillId="0" borderId="78" xfId="0" applyBorder="1" applyAlignment="1" applyProtection="1">
      <alignment horizontal="center"/>
      <protection locked="0"/>
    </xf>
    <xf numFmtId="0" fontId="37" fillId="6" borderId="40" xfId="0" applyFont="1" applyFill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7" fillId="0" borderId="36" xfId="0" applyFont="1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26" fillId="29" borderId="1" xfId="0" applyFont="1" applyFill="1" applyBorder="1" applyAlignment="1">
      <alignment horizontal="center" vertical="center" wrapText="1"/>
    </xf>
    <xf numFmtId="164" fontId="79" fillId="0" borderId="106" xfId="0" applyNumberFormat="1" applyFont="1" applyBorder="1" applyProtection="1">
      <protection locked="0"/>
    </xf>
    <xf numFmtId="164" fontId="79" fillId="0" borderId="89" xfId="0" applyNumberFormat="1" applyFont="1" applyBorder="1" applyProtection="1"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10" fillId="6" borderId="54" xfId="0" applyFont="1" applyFill="1" applyBorder="1" applyAlignment="1">
      <alignment horizontal="left" vertical="center"/>
    </xf>
    <xf numFmtId="0" fontId="10" fillId="6" borderId="60" xfId="0" applyFont="1" applyFill="1" applyBorder="1" applyAlignment="1">
      <alignment horizontal="left" vertical="center"/>
    </xf>
    <xf numFmtId="0" fontId="10" fillId="6" borderId="62" xfId="0" applyFont="1" applyFill="1" applyBorder="1" applyAlignment="1">
      <alignment horizontal="left" vertical="center"/>
    </xf>
    <xf numFmtId="164" fontId="0" fillId="0" borderId="0" xfId="1" applyNumberFormat="1" applyFont="1"/>
    <xf numFmtId="9" fontId="14" fillId="28" borderId="43" xfId="2" applyFont="1" applyFill="1" applyBorder="1" applyAlignment="1" applyProtection="1">
      <alignment horizontal="center"/>
      <protection locked="0" hidden="1"/>
    </xf>
    <xf numFmtId="164" fontId="8" fillId="23" borderId="40" xfId="1" applyNumberFormat="1" applyFont="1" applyFill="1" applyBorder="1" applyAlignment="1" applyProtection="1">
      <alignment horizontal="center"/>
      <protection hidden="1"/>
    </xf>
    <xf numFmtId="165" fontId="2" fillId="23" borderId="37" xfId="1" applyNumberFormat="1" applyFont="1" applyFill="1" applyBorder="1" applyAlignment="1">
      <alignment horizontal="center"/>
    </xf>
    <xf numFmtId="165" fontId="2" fillId="23" borderId="38" xfId="1" applyNumberFormat="1" applyFont="1" applyFill="1" applyBorder="1" applyAlignment="1">
      <alignment horizontal="center"/>
    </xf>
    <xf numFmtId="44" fontId="4" fillId="24" borderId="36" xfId="1" applyFont="1" applyFill="1" applyBorder="1" applyAlignment="1">
      <alignment horizontal="center" vertical="center"/>
    </xf>
    <xf numFmtId="44" fontId="4" fillId="24" borderId="12" xfId="1" applyFont="1" applyFill="1" applyBorder="1" applyAlignment="1">
      <alignment horizontal="center" vertical="center"/>
    </xf>
    <xf numFmtId="165" fontId="0" fillId="29" borderId="1" xfId="0" applyNumberFormat="1" applyFill="1" applyBorder="1"/>
    <xf numFmtId="44" fontId="2" fillId="24" borderId="36" xfId="1" applyFont="1" applyFill="1" applyBorder="1" applyAlignment="1">
      <alignment horizontal="center" vertical="center" wrapText="1"/>
    </xf>
    <xf numFmtId="165" fontId="10" fillId="29" borderId="67" xfId="0" applyNumberFormat="1" applyFont="1" applyFill="1" applyBorder="1" applyAlignment="1">
      <alignment vertical="center"/>
    </xf>
    <xf numFmtId="1" fontId="2" fillId="0" borderId="50" xfId="0" applyNumberFormat="1" applyFont="1" applyBorder="1" applyAlignment="1" applyProtection="1">
      <alignment horizontal="center" vertical="center"/>
      <protection locked="0"/>
    </xf>
    <xf numFmtId="0" fontId="4" fillId="15" borderId="80" xfId="0" applyFont="1" applyFill="1" applyBorder="1"/>
    <xf numFmtId="0" fontId="2" fillId="29" borderId="1" xfId="0" applyFont="1" applyFill="1" applyBorder="1" applyProtection="1">
      <protection locked="0"/>
    </xf>
    <xf numFmtId="0" fontId="2" fillId="29" borderId="1" xfId="0" applyFont="1" applyFill="1" applyBorder="1" applyAlignment="1">
      <alignment vertical="top"/>
    </xf>
    <xf numFmtId="0" fontId="2" fillId="29" borderId="34" xfId="0" applyFont="1" applyFill="1" applyBorder="1" applyProtection="1">
      <protection locked="0"/>
    </xf>
    <xf numFmtId="0" fontId="2" fillId="29" borderId="77" xfId="0" applyFont="1" applyFill="1" applyBorder="1" applyAlignment="1">
      <alignment vertical="center"/>
    </xf>
    <xf numFmtId="0" fontId="2" fillId="29" borderId="1" xfId="0" applyFont="1" applyFill="1" applyBorder="1" applyAlignment="1" applyProtection="1">
      <alignment vertical="center"/>
      <protection locked="0"/>
    </xf>
    <xf numFmtId="0" fontId="2" fillId="29" borderId="1" xfId="0" applyFont="1" applyFill="1" applyBorder="1" applyAlignment="1">
      <alignment vertical="center" wrapText="1"/>
    </xf>
    <xf numFmtId="0" fontId="2" fillId="29" borderId="34" xfId="0" applyFont="1" applyFill="1" applyBorder="1" applyAlignment="1">
      <alignment vertical="top"/>
    </xf>
    <xf numFmtId="164" fontId="30" fillId="29" borderId="78" xfId="1" applyNumberFormat="1" applyFont="1" applyFill="1" applyBorder="1" applyAlignment="1" applyProtection="1">
      <alignment vertical="center"/>
      <protection hidden="1"/>
    </xf>
    <xf numFmtId="164" fontId="30" fillId="29" borderId="43" xfId="1" applyNumberFormat="1" applyFont="1" applyFill="1" applyBorder="1" applyAlignment="1" applyProtection="1">
      <alignment vertical="center"/>
      <protection hidden="1"/>
    </xf>
    <xf numFmtId="164" fontId="30" fillId="29" borderId="63" xfId="1" applyNumberFormat="1" applyFont="1" applyFill="1" applyBorder="1" applyAlignment="1" applyProtection="1">
      <alignment vertical="center"/>
      <protection hidden="1"/>
    </xf>
    <xf numFmtId="0" fontId="14" fillId="27" borderId="38" xfId="0" applyFont="1" applyFill="1" applyBorder="1" applyAlignment="1">
      <alignment horizontal="center" vertical="center"/>
    </xf>
    <xf numFmtId="0" fontId="98" fillId="0" borderId="0" xfId="0" applyFont="1"/>
    <xf numFmtId="164" fontId="1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60" xfId="0" applyBorder="1"/>
    <xf numFmtId="0" fontId="76" fillId="11" borderId="60" xfId="3" applyFont="1" applyFill="1" applyBorder="1" applyAlignment="1">
      <alignment horizontal="center" vertical="center"/>
    </xf>
    <xf numFmtId="0" fontId="43" fillId="0" borderId="1" xfId="3" applyFont="1" applyBorder="1" applyAlignment="1">
      <alignment horizontal="center" vertical="center" wrapText="1"/>
    </xf>
    <xf numFmtId="0" fontId="10" fillId="7" borderId="62" xfId="0" applyFont="1" applyFill="1" applyBorder="1" applyAlignment="1">
      <alignment horizontal="right"/>
    </xf>
    <xf numFmtId="0" fontId="10" fillId="32" borderId="62" xfId="0" applyFont="1" applyFill="1" applyBorder="1" applyAlignment="1">
      <alignment horizontal="right"/>
    </xf>
    <xf numFmtId="167" fontId="10" fillId="32" borderId="67" xfId="0" applyNumberFormat="1" applyFont="1" applyFill="1" applyBorder="1" applyAlignment="1">
      <alignment horizontal="center" vertical="center"/>
    </xf>
    <xf numFmtId="0" fontId="10" fillId="32" borderId="43" xfId="0" applyFont="1" applyFill="1" applyBorder="1" applyAlignment="1">
      <alignment horizontal="center" vertical="center"/>
    </xf>
    <xf numFmtId="167" fontId="10" fillId="32" borderId="43" xfId="0" applyNumberFormat="1" applyFont="1" applyFill="1" applyBorder="1" applyAlignment="1">
      <alignment horizontal="center" vertical="center"/>
    </xf>
    <xf numFmtId="0" fontId="45" fillId="11" borderId="16" xfId="3" applyFont="1" applyFill="1" applyBorder="1" applyAlignment="1">
      <alignment horizontal="center" vertical="center"/>
    </xf>
    <xf numFmtId="0" fontId="45" fillId="11" borderId="77" xfId="3" applyFont="1" applyFill="1" applyBorder="1" applyAlignment="1">
      <alignment horizontal="center" vertical="center" wrapText="1"/>
    </xf>
    <xf numFmtId="0" fontId="45" fillId="11" borderId="77" xfId="3" applyFont="1" applyFill="1" applyBorder="1" applyAlignment="1">
      <alignment horizontal="center" vertical="center"/>
    </xf>
    <xf numFmtId="0" fontId="46" fillId="13" borderId="60" xfId="3" applyFont="1" applyFill="1" applyBorder="1" applyAlignment="1">
      <alignment horizontal="center" vertical="center"/>
    </xf>
    <xf numFmtId="0" fontId="46" fillId="13" borderId="43" xfId="3" applyFont="1" applyFill="1" applyBorder="1" applyAlignment="1">
      <alignment horizontal="center" vertical="center"/>
    </xf>
    <xf numFmtId="0" fontId="10" fillId="32" borderId="62" xfId="0" applyFont="1" applyFill="1" applyBorder="1"/>
    <xf numFmtId="167" fontId="10" fillId="32" borderId="63" xfId="0" applyNumberFormat="1" applyFont="1" applyFill="1" applyBorder="1"/>
    <xf numFmtId="0" fontId="37" fillId="0" borderId="6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0" fillId="33" borderId="0" xfId="0" applyFill="1"/>
    <xf numFmtId="0" fontId="0" fillId="33" borderId="1" xfId="0" applyFill="1" applyBorder="1"/>
    <xf numFmtId="0" fontId="10" fillId="0" borderId="1" xfId="0" applyFont="1" applyBorder="1" applyAlignment="1">
      <alignment horizontal="right"/>
    </xf>
    <xf numFmtId="0" fontId="0" fillId="33" borderId="1" xfId="0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5" fontId="10" fillId="0" borderId="0" xfId="0" applyNumberFormat="1" applyFont="1" applyAlignment="1">
      <alignment horizontal="left" vertical="top"/>
    </xf>
    <xf numFmtId="0" fontId="39" fillId="23" borderId="60" xfId="0" applyFont="1" applyFill="1" applyBorder="1" applyAlignment="1" applyProtection="1">
      <alignment horizontal="right"/>
      <protection locked="0"/>
    </xf>
    <xf numFmtId="0" fontId="99" fillId="6" borderId="20" xfId="0" applyFont="1" applyFill="1" applyBorder="1" applyAlignment="1">
      <alignment horizontal="center" vertical="center" wrapText="1"/>
    </xf>
    <xf numFmtId="0" fontId="100" fillId="0" borderId="66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hidden="1"/>
    </xf>
    <xf numFmtId="10" fontId="2" fillId="25" borderId="98" xfId="2" applyNumberFormat="1" applyFont="1" applyFill="1" applyBorder="1" applyAlignment="1">
      <alignment horizontal="center" vertical="center"/>
    </xf>
    <xf numFmtId="10" fontId="2" fillId="25" borderId="38" xfId="2" applyNumberFormat="1" applyFont="1" applyFill="1" applyBorder="1" applyAlignment="1">
      <alignment horizontal="center" vertical="center"/>
    </xf>
    <xf numFmtId="10" fontId="2" fillId="25" borderId="72" xfId="2" applyNumberFormat="1" applyFont="1" applyFill="1" applyBorder="1" applyAlignment="1">
      <alignment horizontal="center" vertical="center"/>
    </xf>
    <xf numFmtId="42" fontId="1" fillId="0" borderId="3" xfId="0" applyNumberFormat="1" applyFont="1" applyBorder="1"/>
    <xf numFmtId="42" fontId="14" fillId="0" borderId="11" xfId="1" applyNumberFormat="1" applyFont="1" applyBorder="1" applyAlignment="1" applyProtection="1">
      <protection locked="0"/>
    </xf>
    <xf numFmtId="9" fontId="14" fillId="29" borderId="12" xfId="2" applyFont="1" applyFill="1" applyBorder="1" applyAlignment="1" applyProtection="1">
      <protection locked="0"/>
    </xf>
    <xf numFmtId="42" fontId="14" fillId="29" borderId="38" xfId="1" applyNumberFormat="1" applyFont="1" applyFill="1" applyBorder="1"/>
    <xf numFmtId="0" fontId="1" fillId="0" borderId="21" xfId="0" applyFont="1" applyBorder="1"/>
    <xf numFmtId="0" fontId="1" fillId="0" borderId="3" xfId="0" applyFont="1" applyBorder="1"/>
    <xf numFmtId="42" fontId="14" fillId="29" borderId="56" xfId="1" applyNumberFormat="1" applyFont="1" applyFill="1" applyBorder="1" applyAlignment="1" applyProtection="1">
      <alignment horizontal="center"/>
      <protection hidden="1"/>
    </xf>
    <xf numFmtId="42" fontId="14" fillId="29" borderId="34" xfId="1" applyNumberFormat="1" applyFont="1" applyFill="1" applyBorder="1" applyAlignment="1" applyProtection="1">
      <alignment horizontal="center"/>
      <protection hidden="1"/>
    </xf>
    <xf numFmtId="42" fontId="14" fillId="29" borderId="43" xfId="1" applyNumberFormat="1" applyFont="1" applyFill="1" applyBorder="1" applyAlignment="1" applyProtection="1">
      <alignment horizontal="center"/>
      <protection hidden="1"/>
    </xf>
    <xf numFmtId="0" fontId="10" fillId="29" borderId="109" xfId="0" applyFont="1" applyFill="1" applyBorder="1" applyAlignment="1">
      <alignment horizontal="right" wrapText="1"/>
    </xf>
    <xf numFmtId="0" fontId="10" fillId="29" borderId="103" xfId="0" applyFont="1" applyFill="1" applyBorder="1" applyAlignment="1">
      <alignment horizontal="right" wrapText="1"/>
    </xf>
    <xf numFmtId="0" fontId="10" fillId="29" borderId="61" xfId="0" applyFont="1" applyFill="1" applyBorder="1" applyAlignment="1">
      <alignment horizontal="right" wrapText="1"/>
    </xf>
    <xf numFmtId="0" fontId="10" fillId="29" borderId="33" xfId="0" applyFont="1" applyFill="1" applyBorder="1" applyAlignment="1">
      <alignment horizontal="right" wrapText="1"/>
    </xf>
    <xf numFmtId="0" fontId="2" fillId="0" borderId="0" xfId="0" applyFont="1"/>
    <xf numFmtId="42" fontId="8" fillId="0" borderId="0" xfId="1" applyNumberFormat="1" applyFont="1" applyAlignment="1">
      <alignment horizontal="center"/>
    </xf>
    <xf numFmtId="44" fontId="4" fillId="10" borderId="14" xfId="1" applyFont="1" applyFill="1" applyBorder="1"/>
    <xf numFmtId="166" fontId="30" fillId="10" borderId="14" xfId="2" applyNumberFormat="1" applyFont="1" applyFill="1" applyBorder="1"/>
    <xf numFmtId="170" fontId="101" fillId="34" borderId="4" xfId="0" applyNumberFormat="1" applyFont="1" applyFill="1" applyBorder="1" applyAlignment="1">
      <alignment horizontal="center" vertical="center" wrapText="1"/>
    </xf>
    <xf numFmtId="170" fontId="101" fillId="34" borderId="81" xfId="0" applyNumberFormat="1" applyFont="1" applyFill="1" applyBorder="1" applyAlignment="1">
      <alignment horizontal="center" vertical="center"/>
    </xf>
    <xf numFmtId="170" fontId="102" fillId="18" borderId="6" xfId="0" applyNumberFormat="1" applyFont="1" applyFill="1" applyBorder="1" applyAlignment="1" applyProtection="1">
      <alignment horizontal="center" vertical="center"/>
      <protection locked="0"/>
    </xf>
    <xf numFmtId="170" fontId="101" fillId="34" borderId="80" xfId="0" applyNumberFormat="1" applyFont="1" applyFill="1" applyBorder="1" applyAlignment="1">
      <alignment horizontal="center" vertical="center" wrapText="1"/>
    </xf>
    <xf numFmtId="170" fontId="101" fillId="18" borderId="81" xfId="0" applyNumberFormat="1" applyFont="1" applyFill="1" applyBorder="1" applyAlignment="1" applyProtection="1">
      <alignment horizontal="center" vertical="center"/>
      <protection locked="0"/>
    </xf>
    <xf numFmtId="170" fontId="101" fillId="9" borderId="81" xfId="0" applyNumberFormat="1" applyFont="1" applyFill="1" applyBorder="1" applyAlignment="1">
      <alignment horizontal="center" vertical="center"/>
    </xf>
    <xf numFmtId="170" fontId="101" fillId="35" borderId="81" xfId="0" applyNumberFormat="1" applyFont="1" applyFill="1" applyBorder="1" applyAlignment="1">
      <alignment horizontal="center" vertical="center"/>
    </xf>
    <xf numFmtId="170" fontId="101" fillId="18" borderId="10" xfId="0" applyNumberFormat="1" applyFont="1" applyFill="1" applyBorder="1" applyAlignment="1">
      <alignment horizontal="center" vertical="center"/>
    </xf>
    <xf numFmtId="170" fontId="103" fillId="37" borderId="79" xfId="0" applyNumberFormat="1" applyFont="1" applyFill="1" applyBorder="1" applyAlignment="1">
      <alignment vertical="center" wrapText="1"/>
    </xf>
    <xf numFmtId="170" fontId="103" fillId="37" borderId="77" xfId="0" applyNumberFormat="1" applyFont="1" applyFill="1" applyBorder="1" applyAlignment="1">
      <alignment horizontal="center" vertical="center" wrapText="1"/>
    </xf>
    <xf numFmtId="170" fontId="103" fillId="37" borderId="78" xfId="0" applyNumberFormat="1" applyFont="1" applyFill="1" applyBorder="1" applyAlignment="1">
      <alignment horizontal="center" vertical="center" wrapText="1"/>
    </xf>
    <xf numFmtId="170" fontId="101" fillId="37" borderId="79" xfId="0" applyNumberFormat="1" applyFont="1" applyFill="1" applyBorder="1" applyAlignment="1">
      <alignment vertical="center" wrapText="1"/>
    </xf>
    <xf numFmtId="170" fontId="101" fillId="37" borderId="36" xfId="0" applyNumberFormat="1" applyFont="1" applyFill="1" applyBorder="1" applyAlignment="1">
      <alignment horizontal="center" vertical="center" wrapText="1"/>
    </xf>
    <xf numFmtId="170" fontId="103" fillId="37" borderId="36" xfId="0" applyNumberFormat="1" applyFont="1" applyFill="1" applyBorder="1" applyAlignment="1">
      <alignment horizontal="center" vertical="center" wrapText="1"/>
    </xf>
    <xf numFmtId="170" fontId="104" fillId="0" borderId="60" xfId="0" applyNumberFormat="1" applyFont="1" applyBorder="1" applyAlignment="1">
      <alignment vertical="center" wrapText="1"/>
    </xf>
    <xf numFmtId="171" fontId="104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0" borderId="1" xfId="0" applyNumberFormat="1" applyFont="1" applyBorder="1" applyAlignment="1">
      <alignment horizontal="right" vertical="center" wrapText="1"/>
    </xf>
    <xf numFmtId="10" fontId="104" fillId="0" borderId="43" xfId="2" applyNumberFormat="1" applyFont="1" applyBorder="1" applyAlignment="1" applyProtection="1">
      <alignment horizontal="right" vertical="center" wrapText="1"/>
    </xf>
    <xf numFmtId="170" fontId="104" fillId="0" borderId="60" xfId="0" applyNumberFormat="1" applyFont="1" applyBorder="1" applyAlignment="1" applyProtection="1">
      <alignment horizontal="left" vertical="center" wrapText="1"/>
      <protection locked="0"/>
    </xf>
    <xf numFmtId="170" fontId="104" fillId="18" borderId="77" xfId="0" applyNumberFormat="1" applyFont="1" applyFill="1" applyBorder="1" applyAlignment="1" applyProtection="1">
      <alignment horizontal="center" vertical="center" wrapText="1"/>
      <protection locked="0"/>
    </xf>
    <xf numFmtId="3" fontId="104" fillId="18" borderId="77" xfId="0" applyNumberFormat="1" applyFont="1" applyFill="1" applyBorder="1" applyAlignment="1" applyProtection="1">
      <alignment horizontal="right" vertical="center" wrapText="1"/>
      <protection locked="0"/>
    </xf>
    <xf numFmtId="10" fontId="104" fillId="0" borderId="78" xfId="0" applyNumberFormat="1" applyFont="1" applyBorder="1" applyAlignment="1">
      <alignment horizontal="right" vertical="center" wrapText="1"/>
    </xf>
    <xf numFmtId="170" fontId="104" fillId="18" borderId="1" xfId="0" applyNumberFormat="1" applyFont="1" applyFill="1" applyBorder="1" applyAlignment="1" applyProtection="1">
      <alignment horizontal="center" vertical="center"/>
      <protection locked="0"/>
    </xf>
    <xf numFmtId="3" fontId="104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0" borderId="79" xfId="0" applyNumberFormat="1" applyFont="1" applyBorder="1" applyAlignment="1" applyProtection="1">
      <alignment horizontal="left" vertical="center" wrapText="1"/>
      <protection locked="0"/>
    </xf>
    <xf numFmtId="170" fontId="104" fillId="0" borderId="62" xfId="0" applyNumberFormat="1" applyFont="1" applyBorder="1" applyAlignment="1">
      <alignment vertical="center" wrapText="1"/>
    </xf>
    <xf numFmtId="171" fontId="104" fillId="18" borderId="67" xfId="0" applyNumberFormat="1" applyFont="1" applyFill="1" applyBorder="1" applyAlignment="1" applyProtection="1">
      <alignment horizontal="right" vertical="center" wrapText="1"/>
      <protection locked="0"/>
    </xf>
    <xf numFmtId="170" fontId="104" fillId="0" borderId="67" xfId="0" applyNumberFormat="1" applyFont="1" applyBorder="1" applyAlignment="1">
      <alignment horizontal="right" vertical="center" wrapText="1"/>
    </xf>
    <xf numFmtId="10" fontId="104" fillId="0" borderId="63" xfId="2" applyNumberFormat="1" applyFont="1" applyBorder="1" applyAlignment="1" applyProtection="1">
      <alignment horizontal="right" vertical="center" wrapText="1"/>
    </xf>
    <xf numFmtId="170" fontId="103" fillId="38" borderId="79" xfId="0" applyNumberFormat="1" applyFont="1" applyFill="1" applyBorder="1" applyAlignment="1">
      <alignment vertical="center" wrapText="1"/>
    </xf>
    <xf numFmtId="170" fontId="103" fillId="38" borderId="77" xfId="0" applyNumberFormat="1" applyFont="1" applyFill="1" applyBorder="1" applyAlignment="1">
      <alignment horizontal="right" vertical="center" wrapText="1"/>
    </xf>
    <xf numFmtId="9" fontId="103" fillId="38" borderId="78" xfId="2" applyFont="1" applyFill="1" applyBorder="1" applyAlignment="1" applyProtection="1">
      <alignment horizontal="right" vertical="center" wrapText="1"/>
    </xf>
    <xf numFmtId="170" fontId="103" fillId="0" borderId="60" xfId="0" applyNumberFormat="1" applyFont="1" applyBorder="1" applyAlignment="1">
      <alignment vertical="center" wrapText="1"/>
    </xf>
    <xf numFmtId="170" fontId="104" fillId="2" borderId="1" xfId="0" applyNumberFormat="1" applyFont="1" applyFill="1" applyBorder="1" applyAlignment="1">
      <alignment horizontal="right" vertical="center" wrapText="1"/>
    </xf>
    <xf numFmtId="170" fontId="104" fillId="36" borderId="43" xfId="0" applyNumberFormat="1" applyFont="1" applyFill="1" applyBorder="1" applyAlignment="1">
      <alignment horizontal="right" vertical="center" wrapText="1"/>
    </xf>
    <xf numFmtId="170" fontId="103" fillId="38" borderId="62" xfId="0" applyNumberFormat="1" applyFont="1" applyFill="1" applyBorder="1" applyAlignment="1">
      <alignment vertical="center" wrapText="1"/>
    </xf>
    <xf numFmtId="170" fontId="103" fillId="38" borderId="67" xfId="0" applyNumberFormat="1" applyFont="1" applyFill="1" applyBorder="1" applyAlignment="1">
      <alignment horizontal="right" vertical="center" wrapText="1"/>
    </xf>
    <xf numFmtId="170" fontId="104" fillId="0" borderId="66" xfId="0" applyNumberFormat="1" applyFont="1" applyBorder="1" applyAlignment="1" applyProtection="1">
      <alignment horizontal="left" vertical="center" wrapText="1"/>
      <protection locked="0"/>
    </xf>
    <xf numFmtId="170" fontId="104" fillId="18" borderId="67" xfId="0" applyNumberFormat="1" applyFont="1" applyFill="1" applyBorder="1" applyAlignment="1" applyProtection="1">
      <alignment horizontal="center" vertical="center"/>
      <protection locked="0"/>
    </xf>
    <xf numFmtId="3" fontId="104" fillId="18" borderId="67" xfId="0" applyNumberFormat="1" applyFont="1" applyFill="1" applyBorder="1" applyAlignment="1" applyProtection="1">
      <alignment horizontal="right" vertical="center" wrapText="1"/>
      <protection locked="0"/>
    </xf>
    <xf numFmtId="170" fontId="104" fillId="18" borderId="67" xfId="0" applyNumberFormat="1" applyFont="1" applyFill="1" applyBorder="1" applyAlignment="1" applyProtection="1">
      <alignment horizontal="right" vertical="center" wrapText="1"/>
      <protection locked="0"/>
    </xf>
    <xf numFmtId="10" fontId="104" fillId="0" borderId="63" xfId="0" applyNumberFormat="1" applyFont="1" applyBorder="1" applyAlignment="1">
      <alignment horizontal="right" vertical="center" wrapText="1"/>
    </xf>
    <xf numFmtId="170" fontId="107" fillId="0" borderId="0" xfId="0" applyNumberFormat="1" applyFont="1" applyProtection="1">
      <protection hidden="1"/>
    </xf>
    <xf numFmtId="170" fontId="104" fillId="36" borderId="63" xfId="0" applyNumberFormat="1" applyFont="1" applyFill="1" applyBorder="1" applyAlignment="1">
      <alignment vertical="center" wrapText="1"/>
    </xf>
    <xf numFmtId="170" fontId="104" fillId="0" borderId="60" xfId="0" applyNumberFormat="1" applyFont="1" applyBorder="1" applyAlignment="1" applyProtection="1">
      <alignment vertical="center" wrapText="1"/>
      <protection locked="0"/>
    </xf>
    <xf numFmtId="170" fontId="104" fillId="39" borderId="77" xfId="0" applyNumberFormat="1" applyFont="1" applyFill="1" applyBorder="1" applyAlignment="1" applyProtection="1">
      <alignment horizontal="center" vertical="center" wrapText="1"/>
      <protection locked="0"/>
    </xf>
    <xf numFmtId="170" fontId="104" fillId="36" borderId="77" xfId="0" applyNumberFormat="1" applyFont="1" applyFill="1" applyBorder="1" applyAlignment="1">
      <alignment horizontal="right" vertical="center" wrapText="1"/>
    </xf>
    <xf numFmtId="170" fontId="102" fillId="0" borderId="0" xfId="0" applyNumberFormat="1" applyFont="1"/>
    <xf numFmtId="170" fontId="104" fillId="39" borderId="1" xfId="0" applyNumberFormat="1" applyFont="1" applyFill="1" applyBorder="1" applyAlignment="1" applyProtection="1">
      <alignment horizontal="center" vertical="center" wrapText="1"/>
      <protection locked="0"/>
    </xf>
    <xf numFmtId="170" fontId="104" fillId="36" borderId="1" xfId="0" applyNumberFormat="1" applyFont="1" applyFill="1" applyBorder="1" applyAlignment="1">
      <alignment horizontal="right" vertical="center" wrapText="1"/>
    </xf>
    <xf numFmtId="10" fontId="104" fillId="0" borderId="43" xfId="0" applyNumberFormat="1" applyFont="1" applyBorder="1" applyAlignment="1">
      <alignment horizontal="right" vertical="center" wrapText="1"/>
    </xf>
    <xf numFmtId="170" fontId="109" fillId="36" borderId="67" xfId="0" applyNumberFormat="1" applyFont="1" applyFill="1" applyBorder="1" applyAlignment="1">
      <alignment horizontal="center" vertical="center" wrapText="1"/>
    </xf>
    <xf numFmtId="10" fontId="103" fillId="0" borderId="63" xfId="0" applyNumberFormat="1" applyFont="1" applyBorder="1" applyAlignment="1">
      <alignment horizontal="right" vertical="center" wrapText="1"/>
    </xf>
    <xf numFmtId="170" fontId="103" fillId="38" borderId="79" xfId="0" applyNumberFormat="1" applyFont="1" applyFill="1" applyBorder="1" applyAlignment="1">
      <alignment vertical="center"/>
    </xf>
    <xf numFmtId="170" fontId="103" fillId="38" borderId="77" xfId="0" applyNumberFormat="1" applyFont="1" applyFill="1" applyBorder="1" applyAlignment="1">
      <alignment vertical="center"/>
    </xf>
    <xf numFmtId="170" fontId="103" fillId="2" borderId="77" xfId="0" applyNumberFormat="1" applyFont="1" applyFill="1" applyBorder="1" applyAlignment="1">
      <alignment horizontal="right" vertical="center" wrapText="1"/>
    </xf>
    <xf numFmtId="170" fontId="103" fillId="39" borderId="77" xfId="0" applyNumberFormat="1" applyFont="1" applyFill="1" applyBorder="1" applyAlignment="1">
      <alignment horizontal="center" vertical="center" wrapText="1"/>
    </xf>
    <xf numFmtId="9" fontId="103" fillId="38" borderId="78" xfId="0" applyNumberFormat="1" applyFont="1" applyFill="1" applyBorder="1" applyAlignment="1">
      <alignment horizontal="right" vertical="center" wrapText="1"/>
    </xf>
    <xf numFmtId="170" fontId="103" fillId="18" borderId="1" xfId="0" applyNumberFormat="1" applyFont="1" applyFill="1" applyBorder="1" applyAlignment="1" applyProtection="1">
      <alignment horizontal="right" vertical="center" wrapText="1"/>
      <protection locked="0"/>
    </xf>
    <xf numFmtId="170" fontId="104" fillId="40" borderId="1" xfId="0" applyNumberFormat="1" applyFont="1" applyFill="1" applyBorder="1" applyAlignment="1">
      <alignment vertical="center" wrapText="1"/>
    </xf>
    <xf numFmtId="170" fontId="104" fillId="36" borderId="43" xfId="0" applyNumberFormat="1" applyFont="1" applyFill="1" applyBorder="1" applyAlignment="1">
      <alignment vertical="center" wrapText="1"/>
    </xf>
    <xf numFmtId="170" fontId="103" fillId="2" borderId="67" xfId="0" applyNumberFormat="1" applyFont="1" applyFill="1" applyBorder="1" applyAlignment="1">
      <alignment horizontal="right" vertical="center" wrapText="1"/>
    </xf>
    <xf numFmtId="170" fontId="103" fillId="40" borderId="67" xfId="0" applyNumberFormat="1" applyFont="1" applyFill="1" applyBorder="1" applyAlignment="1">
      <alignment vertical="center" wrapText="1"/>
    </xf>
    <xf numFmtId="170" fontId="104" fillId="40" borderId="63" xfId="0" applyNumberFormat="1" applyFont="1" applyFill="1" applyBorder="1" applyAlignment="1">
      <alignment vertical="center" wrapText="1"/>
    </xf>
    <xf numFmtId="172" fontId="103" fillId="23" borderId="83" xfId="0" applyNumberFormat="1" applyFont="1" applyFill="1" applyBorder="1" applyAlignment="1">
      <alignment horizontal="right" vertical="center" wrapText="1"/>
    </xf>
    <xf numFmtId="0" fontId="24" fillId="26" borderId="4" xfId="0" applyFont="1" applyFill="1" applyBorder="1" applyAlignment="1">
      <alignment horizontal="center" vertical="center" wrapText="1"/>
    </xf>
    <xf numFmtId="0" fontId="24" fillId="26" borderId="5" xfId="0" applyFont="1" applyFill="1" applyBorder="1" applyAlignment="1">
      <alignment horizontal="center" vertical="center" wrapText="1"/>
    </xf>
    <xf numFmtId="0" fontId="24" fillId="26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85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left" vertical="center" wrapText="1"/>
    </xf>
    <xf numFmtId="0" fontId="75" fillId="0" borderId="0" xfId="0" applyFont="1" applyAlignment="1">
      <alignment horizontal="left" vertical="center" wrapText="1"/>
    </xf>
    <xf numFmtId="0" fontId="10" fillId="6" borderId="57" xfId="0" applyFont="1" applyFill="1" applyBorder="1" applyAlignment="1">
      <alignment horizontal="center" vertical="center" wrapText="1"/>
    </xf>
    <xf numFmtId="0" fontId="10" fillId="6" borderId="84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 wrapText="1"/>
    </xf>
    <xf numFmtId="0" fontId="10" fillId="6" borderId="80" xfId="0" applyFont="1" applyFill="1" applyBorder="1" applyAlignment="1">
      <alignment horizontal="center" vertical="center" wrapText="1"/>
    </xf>
    <xf numFmtId="0" fontId="10" fillId="6" borderId="8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6" fillId="0" borderId="34" xfId="0" applyFont="1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0" fontId="2" fillId="29" borderId="1" xfId="0" applyFont="1" applyFill="1" applyBorder="1" applyAlignment="1">
      <alignment horizontal="center" vertical="center" wrapText="1"/>
    </xf>
    <xf numFmtId="0" fontId="55" fillId="2" borderId="62" xfId="0" applyFont="1" applyFill="1" applyBorder="1" applyAlignment="1">
      <alignment horizontal="left" vertical="center" wrapText="1"/>
    </xf>
    <xf numFmtId="0" fontId="55" fillId="2" borderId="67" xfId="0" applyFont="1" applyFill="1" applyBorder="1" applyAlignment="1">
      <alignment horizontal="left" vertical="center" wrapText="1"/>
    </xf>
    <xf numFmtId="0" fontId="10" fillId="29" borderId="60" xfId="0" applyFont="1" applyFill="1" applyBorder="1" applyAlignment="1">
      <alignment horizontal="left" vertical="center" wrapText="1"/>
    </xf>
    <xf numFmtId="0" fontId="10" fillId="29" borderId="1" xfId="0" applyFont="1" applyFill="1" applyBorder="1" applyAlignment="1">
      <alignment horizontal="left" vertical="center" wrapText="1"/>
    </xf>
    <xf numFmtId="0" fontId="24" fillId="26" borderId="4" xfId="0" applyFont="1" applyFill="1" applyBorder="1" applyAlignment="1">
      <alignment horizontal="center" vertical="center"/>
    </xf>
    <xf numFmtId="0" fontId="24" fillId="26" borderId="5" xfId="0" applyFont="1" applyFill="1" applyBorder="1" applyAlignment="1">
      <alignment horizontal="center" vertical="center"/>
    </xf>
    <xf numFmtId="0" fontId="24" fillId="26" borderId="9" xfId="0" applyFont="1" applyFill="1" applyBorder="1" applyAlignment="1">
      <alignment horizontal="center" vertical="center"/>
    </xf>
    <xf numFmtId="0" fontId="24" fillId="26" borderId="20" xfId="0" applyFont="1" applyFill="1" applyBorder="1" applyAlignment="1">
      <alignment horizontal="center" vertical="center"/>
    </xf>
    <xf numFmtId="0" fontId="2" fillId="23" borderId="80" xfId="0" applyFont="1" applyFill="1" applyBorder="1" applyAlignment="1">
      <alignment horizontal="left" vertical="center" wrapText="1"/>
    </xf>
    <xf numFmtId="0" fontId="4" fillId="23" borderId="10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hidden="1"/>
    </xf>
    <xf numFmtId="44" fontId="4" fillId="24" borderId="81" xfId="1" applyFont="1" applyFill="1" applyBorder="1" applyAlignment="1">
      <alignment horizontal="center" vertical="center"/>
    </xf>
    <xf numFmtId="165" fontId="56" fillId="4" borderId="60" xfId="1" applyNumberFormat="1" applyFont="1" applyFill="1" applyBorder="1" applyAlignment="1" applyProtection="1">
      <alignment horizontal="center" wrapText="1"/>
      <protection locked="0" hidden="1"/>
    </xf>
    <xf numFmtId="165" fontId="14" fillId="4" borderId="77" xfId="1" applyNumberFormat="1" applyFont="1" applyFill="1" applyBorder="1" applyAlignment="1" applyProtection="1">
      <alignment horizontal="center" wrapText="1"/>
      <protection locked="0" hidden="1"/>
    </xf>
    <xf numFmtId="165" fontId="14" fillId="4" borderId="78" xfId="1" applyNumberFormat="1" applyFont="1" applyFill="1" applyBorder="1" applyAlignment="1" applyProtection="1">
      <alignment horizontal="center" wrapText="1"/>
      <protection locked="0" hidden="1"/>
    </xf>
    <xf numFmtId="0" fontId="10" fillId="0" borderId="110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169" fontId="4" fillId="23" borderId="83" xfId="1" applyNumberFormat="1" applyFont="1" applyFill="1" applyBorder="1" applyAlignment="1">
      <alignment horizontal="left" vertical="center" wrapText="1"/>
    </xf>
    <xf numFmtId="169" fontId="4" fillId="23" borderId="5" xfId="1" applyNumberFormat="1" applyFont="1" applyFill="1" applyBorder="1" applyAlignment="1">
      <alignment horizontal="left" vertical="center" wrapText="1"/>
    </xf>
    <xf numFmtId="169" fontId="4" fillId="23" borderId="7" xfId="1" applyNumberFormat="1" applyFont="1" applyFill="1" applyBorder="1" applyAlignment="1">
      <alignment horizontal="left" vertical="center" wrapText="1"/>
    </xf>
    <xf numFmtId="44" fontId="4" fillId="24" borderId="80" xfId="1" applyFont="1" applyFill="1" applyBorder="1" applyAlignment="1">
      <alignment horizontal="center" vertical="center"/>
    </xf>
    <xf numFmtId="44" fontId="4" fillId="24" borderId="83" xfId="1" applyFont="1" applyFill="1" applyBorder="1" applyAlignment="1">
      <alignment horizontal="center" vertical="center"/>
    </xf>
    <xf numFmtId="44" fontId="4" fillId="24" borderId="10" xfId="1" applyFont="1" applyFill="1" applyBorder="1" applyAlignment="1">
      <alignment horizontal="center" vertical="center"/>
    </xf>
    <xf numFmtId="44" fontId="4" fillId="24" borderId="7" xfId="1" applyFont="1" applyFill="1" applyBorder="1" applyAlignment="1">
      <alignment horizontal="center" vertical="center"/>
    </xf>
    <xf numFmtId="0" fontId="67" fillId="29" borderId="2" xfId="0" applyFont="1" applyFill="1" applyBorder="1" applyAlignment="1">
      <alignment horizontal="right" vertical="top" wrapText="1"/>
    </xf>
    <xf numFmtId="0" fontId="67" fillId="29" borderId="17" xfId="0" applyFont="1" applyFill="1" applyBorder="1" applyAlignment="1">
      <alignment horizontal="right" vertical="top" wrapText="1"/>
    </xf>
    <xf numFmtId="165" fontId="2" fillId="2" borderId="80" xfId="1" applyNumberFormat="1" applyFont="1" applyFill="1" applyBorder="1" applyAlignment="1">
      <alignment horizontal="center"/>
    </xf>
    <xf numFmtId="165" fontId="2" fillId="2" borderId="81" xfId="1" applyNumberFormat="1" applyFont="1" applyFill="1" applyBorder="1" applyAlignment="1">
      <alignment horizontal="center"/>
    </xf>
    <xf numFmtId="165" fontId="2" fillId="2" borderId="10" xfId="1" applyNumberFormat="1" applyFont="1" applyFill="1" applyBorder="1" applyAlignment="1">
      <alignment horizontal="center"/>
    </xf>
    <xf numFmtId="0" fontId="28" fillId="23" borderId="60" xfId="0" applyFont="1" applyFill="1" applyBorder="1" applyAlignment="1" applyProtection="1">
      <alignment vertical="center" wrapText="1"/>
      <protection locked="0"/>
    </xf>
    <xf numFmtId="0" fontId="27" fillId="23" borderId="43" xfId="0" applyFont="1" applyFill="1" applyBorder="1" applyAlignment="1" applyProtection="1">
      <alignment vertical="center" wrapText="1"/>
      <protection locked="0"/>
    </xf>
    <xf numFmtId="165" fontId="56" fillId="4" borderId="62" xfId="1" applyNumberFormat="1" applyFont="1" applyFill="1" applyBorder="1" applyAlignment="1" applyProtection="1">
      <alignment horizontal="center" wrapText="1"/>
      <protection locked="0" hidden="1"/>
    </xf>
    <xf numFmtId="165" fontId="14" fillId="4" borderId="67" xfId="1" applyNumberFormat="1" applyFont="1" applyFill="1" applyBorder="1" applyAlignment="1" applyProtection="1">
      <alignment horizontal="center" wrapText="1"/>
      <protection locked="0" hidden="1"/>
    </xf>
    <xf numFmtId="165" fontId="14" fillId="4" borderId="63" xfId="1" applyNumberFormat="1" applyFont="1" applyFill="1" applyBorder="1" applyAlignment="1" applyProtection="1">
      <alignment horizontal="center" wrapText="1"/>
      <protection locked="0" hidden="1"/>
    </xf>
    <xf numFmtId="165" fontId="2" fillId="2" borderId="7" xfId="1" applyNumberFormat="1" applyFont="1" applyFill="1" applyBorder="1" applyAlignment="1">
      <alignment horizontal="center"/>
    </xf>
    <xf numFmtId="165" fontId="2" fillId="2" borderId="83" xfId="1" applyNumberFormat="1" applyFont="1" applyFill="1" applyBorder="1" applyAlignment="1">
      <alignment horizontal="center"/>
    </xf>
    <xf numFmtId="0" fontId="2" fillId="29" borderId="4" xfId="0" applyFont="1" applyFill="1" applyBorder="1" applyAlignment="1">
      <alignment horizontal="left" wrapText="1"/>
    </xf>
    <xf numFmtId="0" fontId="2" fillId="29" borderId="5" xfId="0" applyFont="1" applyFill="1" applyBorder="1" applyAlignment="1">
      <alignment horizontal="left" wrapText="1"/>
    </xf>
    <xf numFmtId="0" fontId="67" fillId="29" borderId="2" xfId="0" applyFont="1" applyFill="1" applyBorder="1" applyAlignment="1">
      <alignment horizontal="right" vertical="center" wrapText="1"/>
    </xf>
    <xf numFmtId="0" fontId="67" fillId="29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165" fontId="2" fillId="2" borderId="77" xfId="1" applyNumberFormat="1" applyFont="1" applyFill="1" applyBorder="1" applyAlignment="1">
      <alignment horizontal="center" vertical="center"/>
    </xf>
    <xf numFmtId="165" fontId="14" fillId="29" borderId="61" xfId="1" applyNumberFormat="1" applyFont="1" applyFill="1" applyBorder="1" applyAlignment="1">
      <alignment horizontal="center"/>
    </xf>
    <xf numFmtId="165" fontId="14" fillId="29" borderId="38" xfId="1" applyNumberFormat="1" applyFont="1" applyFill="1" applyBorder="1" applyAlignment="1">
      <alignment horizontal="center"/>
    </xf>
    <xf numFmtId="165" fontId="14" fillId="29" borderId="72" xfId="1" applyNumberFormat="1" applyFont="1" applyFill="1" applyBorder="1" applyAlignment="1">
      <alignment horizontal="center"/>
    </xf>
    <xf numFmtId="0" fontId="2" fillId="29" borderId="4" xfId="0" applyFont="1" applyFill="1" applyBorder="1" applyAlignment="1">
      <alignment horizontal="left" vertical="center" wrapText="1"/>
    </xf>
    <xf numFmtId="0" fontId="2" fillId="29" borderId="6" xfId="0" applyFont="1" applyFill="1" applyBorder="1" applyAlignment="1">
      <alignment horizontal="left" vertical="center" wrapText="1"/>
    </xf>
    <xf numFmtId="0" fontId="2" fillId="29" borderId="34" xfId="0" applyFont="1" applyFill="1" applyBorder="1" applyAlignment="1" applyProtection="1">
      <alignment horizontal="left" vertical="top" wrapText="1"/>
      <protection locked="0"/>
    </xf>
    <xf numFmtId="0" fontId="2" fillId="29" borderId="18" xfId="0" applyFont="1" applyFill="1" applyBorder="1" applyAlignment="1" applyProtection="1">
      <alignment horizontal="left" vertical="top" wrapText="1"/>
      <protection locked="0"/>
    </xf>
    <xf numFmtId="0" fontId="24" fillId="26" borderId="6" xfId="0" applyFont="1" applyFill="1" applyBorder="1" applyAlignment="1">
      <alignment horizontal="center" vertical="center"/>
    </xf>
    <xf numFmtId="0" fontId="67" fillId="0" borderId="0" xfId="0" applyFont="1" applyAlignment="1">
      <alignment horizontal="right" vertical="top"/>
    </xf>
    <xf numFmtId="0" fontId="7" fillId="29" borderId="60" xfId="0" applyFont="1" applyFill="1" applyBorder="1" applyAlignment="1">
      <alignment horizontal="right" vertical="center" wrapText="1"/>
    </xf>
    <xf numFmtId="0" fontId="7" fillId="29" borderId="1" xfId="0" applyFont="1" applyFill="1" applyBorder="1" applyAlignment="1">
      <alignment horizontal="right" vertical="center" wrapText="1"/>
    </xf>
    <xf numFmtId="0" fontId="0" fillId="5" borderId="54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27" fillId="9" borderId="4" xfId="0" applyFont="1" applyFill="1" applyBorder="1" applyAlignment="1">
      <alignment horizontal="center"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10" fillId="23" borderId="68" xfId="0" applyFont="1" applyFill="1" applyBorder="1" applyAlignment="1">
      <alignment horizontal="right"/>
    </xf>
    <xf numFmtId="0" fontId="10" fillId="23" borderId="82" xfId="0" applyFont="1" applyFill="1" applyBorder="1" applyAlignment="1">
      <alignment horizontal="right"/>
    </xf>
    <xf numFmtId="0" fontId="28" fillId="23" borderId="54" xfId="0" applyFont="1" applyFill="1" applyBorder="1" applyAlignment="1" applyProtection="1">
      <alignment vertical="center" wrapText="1"/>
      <protection locked="0"/>
    </xf>
    <xf numFmtId="0" fontId="27" fillId="23" borderId="12" xfId="0" applyFont="1" applyFill="1" applyBorder="1" applyAlignment="1" applyProtection="1">
      <alignment vertical="center" wrapText="1"/>
      <protection locked="0"/>
    </xf>
    <xf numFmtId="0" fontId="10" fillId="29" borderId="1" xfId="0" applyFont="1" applyFill="1" applyBorder="1" applyAlignment="1">
      <alignment horizontal="left"/>
    </xf>
    <xf numFmtId="0" fontId="10" fillId="29" borderId="34" xfId="0" applyFont="1" applyFill="1" applyBorder="1" applyAlignment="1">
      <alignment horizontal="left"/>
    </xf>
    <xf numFmtId="0" fontId="10" fillId="29" borderId="77" xfId="0" applyFont="1" applyFill="1" applyBorder="1" applyAlignment="1">
      <alignment horizontal="left"/>
    </xf>
    <xf numFmtId="0" fontId="10" fillId="29" borderId="86" xfId="0" applyFont="1" applyFill="1" applyBorder="1" applyAlignment="1">
      <alignment horizontal="left"/>
    </xf>
    <xf numFmtId="0" fontId="26" fillId="29" borderId="62" xfId="0" applyFont="1" applyFill="1" applyBorder="1" applyAlignment="1">
      <alignment horizontal="right" vertical="center" wrapText="1"/>
    </xf>
    <xf numFmtId="0" fontId="26" fillId="29" borderId="63" xfId="0" applyFont="1" applyFill="1" applyBorder="1" applyAlignment="1">
      <alignment horizontal="right" vertical="center" wrapText="1"/>
    </xf>
    <xf numFmtId="0" fontId="10" fillId="23" borderId="60" xfId="0" applyFont="1" applyFill="1" applyBorder="1" applyAlignment="1">
      <alignment horizontal="right" vertical="center"/>
    </xf>
    <xf numFmtId="0" fontId="10" fillId="23" borderId="43" xfId="0" applyFont="1" applyFill="1" applyBorder="1" applyAlignment="1">
      <alignment horizontal="right" vertical="center"/>
    </xf>
    <xf numFmtId="0" fontId="2" fillId="23" borderId="11" xfId="0" applyFont="1" applyFill="1" applyBorder="1" applyAlignment="1">
      <alignment horizontal="left" vertical="center"/>
    </xf>
    <xf numFmtId="0" fontId="2" fillId="23" borderId="27" xfId="0" applyFont="1" applyFill="1" applyBorder="1" applyAlignment="1">
      <alignment horizontal="left" vertical="center"/>
    </xf>
    <xf numFmtId="0" fontId="2" fillId="23" borderId="19" xfId="0" applyFont="1" applyFill="1" applyBorder="1" applyAlignment="1">
      <alignment horizontal="left" vertical="center"/>
    </xf>
    <xf numFmtId="0" fontId="2" fillId="23" borderId="11" xfId="0" applyFont="1" applyFill="1" applyBorder="1" applyAlignment="1">
      <alignment horizontal="right" vertical="center"/>
    </xf>
    <xf numFmtId="0" fontId="2" fillId="23" borderId="27" xfId="0" applyFont="1" applyFill="1" applyBorder="1" applyAlignment="1">
      <alignment horizontal="right" vertical="center"/>
    </xf>
    <xf numFmtId="0" fontId="10" fillId="23" borderId="13" xfId="0" applyFont="1" applyFill="1" applyBorder="1" applyAlignment="1">
      <alignment horizontal="right"/>
    </xf>
    <xf numFmtId="0" fontId="10" fillId="23" borderId="18" xfId="0" applyFont="1" applyFill="1" applyBorder="1" applyAlignment="1">
      <alignment horizontal="right"/>
    </xf>
    <xf numFmtId="42" fontId="79" fillId="30" borderId="91" xfId="0" applyNumberFormat="1" applyFont="1" applyFill="1" applyBorder="1" applyAlignment="1">
      <alignment horizontal="center"/>
    </xf>
    <xf numFmtId="0" fontId="78" fillId="29" borderId="88" xfId="0" applyFont="1" applyFill="1" applyBorder="1"/>
    <xf numFmtId="42" fontId="79" fillId="31" borderId="89" xfId="0" applyNumberFormat="1" applyFont="1" applyFill="1" applyBorder="1" applyAlignment="1">
      <alignment horizontal="center"/>
    </xf>
    <xf numFmtId="42" fontId="79" fillId="31" borderId="88" xfId="0" applyNumberFormat="1" applyFont="1" applyFill="1" applyBorder="1" applyAlignment="1">
      <alignment horizontal="center"/>
    </xf>
    <xf numFmtId="10" fontId="13" fillId="29" borderId="18" xfId="2" applyNumberFormat="1" applyFont="1" applyFill="1" applyBorder="1" applyAlignment="1" applyProtection="1">
      <alignment horizontal="center" vertical="center"/>
      <protection hidden="1"/>
    </xf>
    <xf numFmtId="10" fontId="13" fillId="29" borderId="14" xfId="2" applyNumberFormat="1" applyFont="1" applyFill="1" applyBorder="1" applyAlignment="1" applyProtection="1">
      <alignment horizontal="center" vertical="center"/>
      <protection hidden="1"/>
    </xf>
    <xf numFmtId="0" fontId="6" fillId="29" borderId="13" xfId="0" applyFont="1" applyFill="1" applyBorder="1" applyAlignment="1" applyProtection="1">
      <alignment horizontal="center" vertical="center" wrapText="1"/>
      <protection hidden="1"/>
    </xf>
    <xf numFmtId="0" fontId="6" fillId="29" borderId="18" xfId="0" applyFont="1" applyFill="1" applyBorder="1" applyAlignment="1" applyProtection="1">
      <alignment horizontal="center" vertical="center" wrapText="1"/>
      <protection hidden="1"/>
    </xf>
    <xf numFmtId="0" fontId="6" fillId="29" borderId="14" xfId="0" applyFont="1" applyFill="1" applyBorder="1" applyAlignment="1" applyProtection="1">
      <alignment horizontal="center" vertical="center" wrapText="1"/>
      <protection hidden="1"/>
    </xf>
    <xf numFmtId="42" fontId="8" fillId="29" borderId="18" xfId="1" applyNumberFormat="1" applyFont="1" applyFill="1" applyBorder="1" applyAlignment="1">
      <alignment horizontal="center"/>
    </xf>
    <xf numFmtId="42" fontId="8" fillId="29" borderId="14" xfId="1" applyNumberFormat="1" applyFont="1" applyFill="1" applyBorder="1" applyAlignment="1">
      <alignment horizontal="center"/>
    </xf>
    <xf numFmtId="42" fontId="8" fillId="29" borderId="82" xfId="1" applyNumberFormat="1" applyFont="1" applyFill="1" applyBorder="1" applyAlignment="1" applyProtection="1">
      <alignment horizontal="center"/>
      <protection hidden="1"/>
    </xf>
    <xf numFmtId="42" fontId="8" fillId="29" borderId="76" xfId="1" applyNumberFormat="1" applyFont="1" applyFill="1" applyBorder="1" applyAlignment="1" applyProtection="1">
      <alignment horizontal="center"/>
      <protection hidden="1"/>
    </xf>
    <xf numFmtId="42" fontId="8" fillId="29" borderId="27" xfId="1" applyNumberFormat="1" applyFont="1" applyFill="1" applyBorder="1" applyAlignment="1">
      <alignment horizontal="center"/>
    </xf>
    <xf numFmtId="42" fontId="8" fillId="29" borderId="19" xfId="1" applyNumberFormat="1" applyFont="1" applyFill="1" applyBorder="1" applyAlignment="1">
      <alignment horizontal="center"/>
    </xf>
    <xf numFmtId="164" fontId="14" fillId="29" borderId="11" xfId="1" applyNumberFormat="1" applyFont="1" applyFill="1" applyBorder="1" applyAlignment="1" applyProtection="1">
      <alignment horizontal="center"/>
      <protection locked="0" hidden="1"/>
    </xf>
    <xf numFmtId="164" fontId="14" fillId="29" borderId="19" xfId="1" applyNumberFormat="1" applyFont="1" applyFill="1" applyBorder="1" applyAlignment="1" applyProtection="1">
      <alignment horizontal="center"/>
      <protection locked="0" hidden="1"/>
    </xf>
    <xf numFmtId="42" fontId="14" fillId="29" borderId="68" xfId="1" applyNumberFormat="1" applyFont="1" applyFill="1" applyBorder="1" applyAlignment="1" applyProtection="1">
      <alignment horizontal="center"/>
      <protection hidden="1"/>
    </xf>
    <xf numFmtId="42" fontId="14" fillId="29" borderId="76" xfId="1" applyNumberFormat="1" applyFont="1" applyFill="1" applyBorder="1" applyAlignment="1" applyProtection="1">
      <alignment horizontal="center"/>
      <protection hidden="1"/>
    </xf>
    <xf numFmtId="42" fontId="79" fillId="31" borderId="100" xfId="0" applyNumberFormat="1" applyFont="1" applyFill="1" applyBorder="1" applyAlignment="1">
      <alignment horizontal="center"/>
    </xf>
    <xf numFmtId="42" fontId="79" fillId="30" borderId="104" xfId="0" applyNumberFormat="1" applyFont="1" applyFill="1" applyBorder="1" applyAlignment="1">
      <alignment horizontal="center"/>
    </xf>
    <xf numFmtId="0" fontId="78" fillId="29" borderId="105" xfId="0" applyFont="1" applyFill="1" applyBorder="1"/>
    <xf numFmtId="0" fontId="1" fillId="0" borderId="0" xfId="0" applyFont="1" applyAlignment="1">
      <alignment horizontal="center"/>
    </xf>
    <xf numFmtId="42" fontId="14" fillId="29" borderId="13" xfId="1" applyNumberFormat="1" applyFont="1" applyFill="1" applyBorder="1" applyAlignment="1">
      <alignment horizontal="center"/>
    </xf>
    <xf numFmtId="42" fontId="14" fillId="29" borderId="14" xfId="1" applyNumberFormat="1" applyFont="1" applyFill="1" applyBorder="1" applyAlignment="1">
      <alignment horizontal="center"/>
    </xf>
    <xf numFmtId="42" fontId="8" fillId="29" borderId="68" xfId="1" applyNumberFormat="1" applyFont="1" applyFill="1" applyBorder="1" applyAlignment="1">
      <alignment horizontal="center"/>
    </xf>
    <xf numFmtId="42" fontId="8" fillId="29" borderId="76" xfId="1" applyNumberFormat="1" applyFont="1" applyFill="1" applyBorder="1" applyAlignment="1">
      <alignment horizontal="center"/>
    </xf>
    <xf numFmtId="0" fontId="6" fillId="8" borderId="13" xfId="0" applyFont="1" applyFill="1" applyBorder="1" applyAlignment="1" applyProtection="1">
      <alignment horizontal="center" vertical="center" wrapText="1"/>
      <protection hidden="1"/>
    </xf>
    <xf numFmtId="0" fontId="6" fillId="8" borderId="18" xfId="0" applyFont="1" applyFill="1" applyBorder="1" applyAlignment="1" applyProtection="1">
      <alignment horizontal="center" vertical="center" wrapText="1"/>
      <protection hidden="1"/>
    </xf>
    <xf numFmtId="0" fontId="6" fillId="8" borderId="14" xfId="0" applyFont="1" applyFill="1" applyBorder="1" applyAlignment="1" applyProtection="1">
      <alignment horizontal="center" vertical="center" wrapText="1"/>
      <protection hidden="1"/>
    </xf>
    <xf numFmtId="164" fontId="14" fillId="29" borderId="4" xfId="1" applyNumberFormat="1" applyFont="1" applyFill="1" applyBorder="1" applyAlignment="1" applyProtection="1">
      <alignment horizontal="center"/>
      <protection locked="0" hidden="1"/>
    </xf>
    <xf numFmtId="164" fontId="14" fillId="29" borderId="6" xfId="1" applyNumberFormat="1" applyFont="1" applyFill="1" applyBorder="1" applyAlignment="1" applyProtection="1">
      <alignment horizontal="center"/>
      <protection locked="0" hidden="1"/>
    </xf>
    <xf numFmtId="164" fontId="14" fillId="29" borderId="11" xfId="1" applyNumberFormat="1" applyFont="1" applyFill="1" applyBorder="1" applyAlignment="1" applyProtection="1">
      <alignment horizontal="center"/>
      <protection hidden="1"/>
    </xf>
    <xf numFmtId="164" fontId="14" fillId="29" borderId="19" xfId="1" applyNumberFormat="1" applyFont="1" applyFill="1" applyBorder="1" applyAlignment="1" applyProtection="1">
      <alignment horizontal="center"/>
      <protection hidden="1"/>
    </xf>
    <xf numFmtId="42" fontId="79" fillId="21" borderId="89" xfId="0" applyNumberFormat="1" applyFont="1" applyFill="1" applyBorder="1" applyAlignment="1">
      <alignment horizontal="center"/>
    </xf>
    <xf numFmtId="42" fontId="79" fillId="21" borderId="88" xfId="0" applyNumberFormat="1" applyFont="1" applyFill="1" applyBorder="1" applyAlignment="1">
      <alignment horizontal="center"/>
    </xf>
    <xf numFmtId="164" fontId="14" fillId="29" borderId="5" xfId="1" applyNumberFormat="1" applyFont="1" applyFill="1" applyBorder="1" applyAlignment="1">
      <alignment horizontal="center"/>
    </xf>
    <xf numFmtId="42" fontId="26" fillId="29" borderId="4" xfId="1" applyNumberFormat="1" applyFont="1" applyFill="1" applyBorder="1" applyAlignment="1">
      <alignment horizontal="center" vertical="center"/>
    </xf>
    <xf numFmtId="42" fontId="26" fillId="29" borderId="6" xfId="1" applyNumberFormat="1" applyFont="1" applyFill="1" applyBorder="1" applyAlignment="1">
      <alignment horizontal="center" vertical="center"/>
    </xf>
    <xf numFmtId="42" fontId="2" fillId="25" borderId="13" xfId="1" applyNumberFormat="1" applyFont="1" applyFill="1" applyBorder="1" applyAlignment="1">
      <alignment vertical="center"/>
    </xf>
    <xf numFmtId="42" fontId="2" fillId="25" borderId="14" xfId="1" applyNumberFormat="1" applyFont="1" applyFill="1" applyBorder="1" applyAlignment="1">
      <alignment vertical="center"/>
    </xf>
    <xf numFmtId="42" fontId="14" fillId="29" borderId="68" xfId="1" applyNumberFormat="1" applyFont="1" applyFill="1" applyBorder="1" applyAlignment="1">
      <alignment horizontal="center"/>
    </xf>
    <xf numFmtId="42" fontId="14" fillId="29" borderId="76" xfId="1" applyNumberFormat="1" applyFont="1" applyFill="1" applyBorder="1" applyAlignment="1">
      <alignment horizontal="center"/>
    </xf>
    <xf numFmtId="44" fontId="4" fillId="24" borderId="4" xfId="1" applyFont="1" applyFill="1" applyBorder="1" applyAlignment="1">
      <alignment horizontal="center" vertical="center"/>
    </xf>
    <xf numFmtId="44" fontId="4" fillId="24" borderId="6" xfId="1" applyFont="1" applyFill="1" applyBorder="1" applyAlignment="1">
      <alignment horizontal="center" vertical="center"/>
    </xf>
    <xf numFmtId="42" fontId="79" fillId="31" borderId="94" xfId="0" applyNumberFormat="1" applyFont="1" applyFill="1" applyBorder="1" applyAlignment="1">
      <alignment horizontal="center"/>
    </xf>
    <xf numFmtId="42" fontId="79" fillId="31" borderId="95" xfId="0" applyNumberFormat="1" applyFont="1" applyFill="1" applyBorder="1" applyAlignment="1">
      <alignment horizontal="center"/>
    </xf>
    <xf numFmtId="42" fontId="14" fillId="0" borderId="13" xfId="1" applyNumberFormat="1" applyFont="1" applyBorder="1" applyAlignment="1" applyProtection="1">
      <alignment horizontal="center"/>
      <protection locked="0" hidden="1"/>
    </xf>
    <xf numFmtId="42" fontId="14" fillId="0" borderId="14" xfId="1" applyNumberFormat="1" applyFont="1" applyBorder="1" applyAlignment="1" applyProtection="1">
      <alignment horizontal="center"/>
      <protection locked="0" hidden="1"/>
    </xf>
    <xf numFmtId="0" fontId="20" fillId="0" borderId="3" xfId="0" applyFont="1" applyBorder="1" applyAlignment="1">
      <alignment horizontal="left" vertical="center" wrapText="1"/>
    </xf>
    <xf numFmtId="164" fontId="14" fillId="29" borderId="4" xfId="1" applyNumberFormat="1" applyFont="1" applyFill="1" applyBorder="1" applyAlignment="1">
      <alignment horizontal="center"/>
    </xf>
    <xf numFmtId="164" fontId="14" fillId="29" borderId="6" xfId="1" applyNumberFormat="1" applyFont="1" applyFill="1" applyBorder="1" applyAlignment="1">
      <alignment horizontal="center"/>
    </xf>
    <xf numFmtId="0" fontId="6" fillId="8" borderId="55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42" fontId="8" fillId="29" borderId="26" xfId="1" applyNumberFormat="1" applyFont="1" applyFill="1" applyBorder="1" applyAlignment="1">
      <alignment horizontal="center"/>
    </xf>
    <xf numFmtId="42" fontId="8" fillId="29" borderId="53" xfId="1" applyNumberFormat="1" applyFont="1" applyFill="1" applyBorder="1" applyAlignment="1">
      <alignment horizontal="center"/>
    </xf>
    <xf numFmtId="42" fontId="8" fillId="29" borderId="16" xfId="1" applyNumberFormat="1" applyFont="1" applyFill="1" applyBorder="1" applyAlignment="1">
      <alignment horizontal="center"/>
    </xf>
    <xf numFmtId="42" fontId="8" fillId="29" borderId="24" xfId="1" applyNumberFormat="1" applyFont="1" applyFill="1" applyBorder="1" applyAlignment="1">
      <alignment horizontal="center"/>
    </xf>
    <xf numFmtId="0" fontId="24" fillId="26" borderId="8" xfId="0" applyFont="1" applyFill="1" applyBorder="1" applyAlignment="1">
      <alignment horizontal="center" vertical="center" wrapText="1"/>
    </xf>
    <xf numFmtId="0" fontId="24" fillId="26" borderId="9" xfId="0" applyFont="1" applyFill="1" applyBorder="1" applyAlignment="1">
      <alignment horizontal="center" vertical="center" wrapText="1"/>
    </xf>
    <xf numFmtId="0" fontId="24" fillId="26" borderId="20" xfId="0" applyFont="1" applyFill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/>
    </xf>
    <xf numFmtId="42" fontId="8" fillId="29" borderId="57" xfId="1" applyNumberFormat="1" applyFont="1" applyFill="1" applyBorder="1" applyAlignment="1">
      <alignment horizontal="center"/>
    </xf>
    <xf numFmtId="42" fontId="8" fillId="29" borderId="41" xfId="1" applyNumberFormat="1" applyFont="1" applyFill="1" applyBorder="1" applyAlignment="1">
      <alignment horizontal="center"/>
    </xf>
    <xf numFmtId="42" fontId="14" fillId="0" borderId="11" xfId="1" applyNumberFormat="1" applyFont="1" applyBorder="1" applyAlignment="1" applyProtection="1">
      <alignment horizontal="center"/>
      <protection locked="0" hidden="1"/>
    </xf>
    <xf numFmtId="42" fontId="14" fillId="0" borderId="19" xfId="1" applyNumberFormat="1" applyFont="1" applyBorder="1" applyAlignment="1" applyProtection="1">
      <alignment horizontal="center"/>
      <protection locked="0" hidden="1"/>
    </xf>
    <xf numFmtId="42" fontId="14" fillId="29" borderId="11" xfId="1" applyNumberFormat="1" applyFont="1" applyFill="1" applyBorder="1" applyAlignment="1">
      <alignment horizontal="center"/>
    </xf>
    <xf numFmtId="42" fontId="14" fillId="29" borderId="19" xfId="1" applyNumberFormat="1" applyFont="1" applyFill="1" applyBorder="1" applyAlignment="1">
      <alignment horizontal="center"/>
    </xf>
    <xf numFmtId="0" fontId="55" fillId="29" borderId="60" xfId="0" applyFont="1" applyFill="1" applyBorder="1" applyAlignment="1">
      <alignment horizontal="center" vertical="center" wrapText="1"/>
    </xf>
    <xf numFmtId="0" fontId="55" fillId="29" borderId="1" xfId="0" applyFont="1" applyFill="1" applyBorder="1" applyAlignment="1">
      <alignment horizontal="center" vertical="center" wrapText="1"/>
    </xf>
    <xf numFmtId="0" fontId="55" fillId="29" borderId="43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10" fontId="37" fillId="0" borderId="0" xfId="2" applyNumberFormat="1" applyFont="1" applyFill="1" applyBorder="1" applyAlignment="1">
      <alignment horizontal="center" vertical="center" wrapText="1"/>
    </xf>
    <xf numFmtId="0" fontId="4" fillId="8" borderId="81" xfId="0" applyFont="1" applyFill="1" applyBorder="1" applyAlignment="1" applyProtection="1">
      <alignment horizontal="center" vertical="center" wrapText="1"/>
      <protection hidden="1"/>
    </xf>
    <xf numFmtId="164" fontId="30" fillId="29" borderId="77" xfId="1" applyNumberFormat="1" applyFont="1" applyFill="1" applyBorder="1" applyAlignment="1" applyProtection="1">
      <alignment vertical="center" wrapText="1"/>
      <protection hidden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164" fontId="14" fillId="29" borderId="18" xfId="1" applyNumberFormat="1" applyFont="1" applyFill="1" applyBorder="1" applyAlignment="1">
      <alignment horizontal="center" vertical="center"/>
    </xf>
    <xf numFmtId="164" fontId="14" fillId="29" borderId="14" xfId="1" applyNumberFormat="1" applyFont="1" applyFill="1" applyBorder="1" applyAlignment="1">
      <alignment horizontal="center" vertical="center"/>
    </xf>
    <xf numFmtId="164" fontId="14" fillId="29" borderId="30" xfId="1" applyNumberFormat="1" applyFont="1" applyFill="1" applyBorder="1" applyAlignment="1">
      <alignment horizontal="center" vertical="center"/>
    </xf>
    <xf numFmtId="164" fontId="14" fillId="29" borderId="29" xfId="1" applyNumberFormat="1" applyFont="1" applyFill="1" applyBorder="1" applyAlignment="1">
      <alignment horizontal="center" vertical="center"/>
    </xf>
    <xf numFmtId="44" fontId="4" fillId="24" borderId="93" xfId="1" applyFont="1" applyFill="1" applyBorder="1" applyAlignment="1">
      <alignment horizontal="center" vertical="center"/>
    </xf>
    <xf numFmtId="42" fontId="2" fillId="29" borderId="23" xfId="0" applyNumberFormat="1" applyFont="1" applyFill="1" applyBorder="1" applyAlignment="1">
      <alignment horizontal="center"/>
    </xf>
    <xf numFmtId="42" fontId="2" fillId="29" borderId="24" xfId="0" applyNumberFormat="1" applyFont="1" applyFill="1" applyBorder="1" applyAlignment="1">
      <alignment horizontal="center"/>
    </xf>
    <xf numFmtId="42" fontId="8" fillId="29" borderId="51" xfId="1" applyNumberFormat="1" applyFont="1" applyFill="1" applyBorder="1" applyAlignment="1">
      <alignment horizontal="center"/>
    </xf>
    <xf numFmtId="42" fontId="8" fillId="29" borderId="23" xfId="1" applyNumberFormat="1" applyFont="1" applyFill="1" applyBorder="1" applyAlignment="1">
      <alignment horizontal="center"/>
    </xf>
    <xf numFmtId="164" fontId="14" fillId="29" borderId="23" xfId="1" applyNumberFormat="1" applyFont="1" applyFill="1" applyBorder="1" applyAlignment="1">
      <alignment horizontal="center"/>
    </xf>
    <xf numFmtId="164" fontId="14" fillId="29" borderId="24" xfId="1" applyNumberFormat="1" applyFont="1" applyFill="1" applyBorder="1" applyAlignment="1">
      <alignment horizontal="center"/>
    </xf>
    <xf numFmtId="42" fontId="8" fillId="29" borderId="58" xfId="1" applyNumberFormat="1" applyFont="1" applyFill="1" applyBorder="1" applyAlignment="1">
      <alignment horizontal="center"/>
    </xf>
    <xf numFmtId="42" fontId="8" fillId="29" borderId="56" xfId="1" applyNumberFormat="1" applyFont="1" applyFill="1" applyBorder="1" applyAlignment="1">
      <alignment horizontal="center"/>
    </xf>
    <xf numFmtId="0" fontId="26" fillId="24" borderId="81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42" fontId="8" fillId="29" borderId="27" xfId="1" applyNumberFormat="1" applyFont="1" applyFill="1" applyBorder="1" applyAlignment="1" applyProtection="1">
      <alignment horizontal="center"/>
      <protection hidden="1"/>
    </xf>
    <xf numFmtId="42" fontId="8" fillId="29" borderId="19" xfId="1" applyNumberFormat="1" applyFont="1" applyFill="1" applyBorder="1" applyAlignment="1" applyProtection="1">
      <alignment horizontal="center"/>
      <protection hidden="1"/>
    </xf>
    <xf numFmtId="42" fontId="8" fillId="29" borderId="55" xfId="1" applyNumberFormat="1" applyFont="1" applyFill="1" applyBorder="1" applyAlignment="1">
      <alignment horizontal="center"/>
    </xf>
    <xf numFmtId="42" fontId="8" fillId="29" borderId="29" xfId="1" applyNumberFormat="1" applyFont="1" applyFill="1" applyBorder="1" applyAlignment="1">
      <alignment horizontal="center"/>
    </xf>
    <xf numFmtId="42" fontId="8" fillId="29" borderId="4" xfId="1" applyNumberFormat="1" applyFont="1" applyFill="1" applyBorder="1" applyAlignment="1">
      <alignment horizontal="center"/>
    </xf>
    <xf numFmtId="42" fontId="8" fillId="29" borderId="5" xfId="1" applyNumberFormat="1" applyFont="1" applyFill="1" applyBorder="1" applyAlignment="1">
      <alignment horizontal="center"/>
    </xf>
    <xf numFmtId="42" fontId="8" fillId="29" borderId="6" xfId="1" applyNumberFormat="1" applyFont="1" applyFill="1" applyBorder="1" applyAlignment="1">
      <alignment horizontal="center"/>
    </xf>
    <xf numFmtId="42" fontId="79" fillId="31" borderId="101" xfId="0" applyNumberFormat="1" applyFont="1" applyFill="1" applyBorder="1" applyAlignment="1">
      <alignment horizontal="center"/>
    </xf>
    <xf numFmtId="164" fontId="14" fillId="29" borderId="16" xfId="1" applyNumberFormat="1" applyFont="1" applyFill="1" applyBorder="1" applyAlignment="1" applyProtection="1">
      <alignment horizontal="center"/>
      <protection locked="0" hidden="1"/>
    </xf>
    <xf numFmtId="164" fontId="14" fillId="29" borderId="24" xfId="1" applyNumberFormat="1" applyFont="1" applyFill="1" applyBorder="1" applyAlignment="1" applyProtection="1">
      <alignment horizontal="center"/>
      <protection locked="0" hidden="1"/>
    </xf>
    <xf numFmtId="42" fontId="8" fillId="29" borderId="30" xfId="1" applyNumberFormat="1" applyFont="1" applyFill="1" applyBorder="1" applyAlignment="1" applyProtection="1">
      <alignment horizontal="center"/>
      <protection hidden="1"/>
    </xf>
    <xf numFmtId="42" fontId="8" fillId="29" borderId="29" xfId="1" applyNumberFormat="1" applyFont="1" applyFill="1" applyBorder="1" applyAlignment="1" applyProtection="1">
      <alignment horizontal="center"/>
      <protection hidden="1"/>
    </xf>
    <xf numFmtId="42" fontId="14" fillId="29" borderId="55" xfId="1" applyNumberFormat="1" applyFont="1" applyFill="1" applyBorder="1" applyAlignment="1" applyProtection="1">
      <alignment horizontal="center"/>
      <protection hidden="1"/>
    </xf>
    <xf numFmtId="42" fontId="14" fillId="29" borderId="29" xfId="1" applyNumberFormat="1" applyFont="1" applyFill="1" applyBorder="1" applyAlignment="1" applyProtection="1">
      <alignment horizontal="center"/>
      <protection hidden="1"/>
    </xf>
    <xf numFmtId="42" fontId="2" fillId="29" borderId="82" xfId="0" applyNumberFormat="1" applyFont="1" applyFill="1" applyBorder="1" applyAlignment="1">
      <alignment horizontal="center"/>
    </xf>
    <xf numFmtId="42" fontId="2" fillId="29" borderId="76" xfId="0" applyNumberFormat="1" applyFont="1" applyFill="1" applyBorder="1" applyAlignment="1">
      <alignment horizontal="center"/>
    </xf>
    <xf numFmtId="42" fontId="2" fillId="29" borderId="18" xfId="0" applyNumberFormat="1" applyFont="1" applyFill="1" applyBorder="1" applyAlignment="1">
      <alignment horizontal="center"/>
    </xf>
    <xf numFmtId="42" fontId="2" fillId="29" borderId="14" xfId="0" applyNumberFormat="1" applyFont="1" applyFill="1" applyBorder="1" applyAlignment="1">
      <alignment horizontal="center"/>
    </xf>
    <xf numFmtId="42" fontId="79" fillId="21" borderId="100" xfId="0" applyNumberFormat="1" applyFont="1" applyFill="1" applyBorder="1" applyAlignment="1">
      <alignment horizontal="center"/>
    </xf>
    <xf numFmtId="42" fontId="2" fillId="25" borderId="68" xfId="1" applyNumberFormat="1" applyFont="1" applyFill="1" applyBorder="1" applyAlignment="1">
      <alignment vertical="center"/>
    </xf>
    <xf numFmtId="42" fontId="2" fillId="25" borderId="76" xfId="1" applyNumberFormat="1" applyFont="1" applyFill="1" applyBorder="1" applyAlignment="1">
      <alignment vertical="center"/>
    </xf>
    <xf numFmtId="164" fontId="97" fillId="25" borderId="13" xfId="1" applyNumberFormat="1" applyFont="1" applyFill="1" applyBorder="1" applyAlignment="1">
      <alignment vertical="center" wrapText="1"/>
    </xf>
    <xf numFmtId="164" fontId="97" fillId="25" borderId="14" xfId="1" applyNumberFormat="1" applyFont="1" applyFill="1" applyBorder="1" applyAlignment="1">
      <alignment vertical="center" wrapText="1"/>
    </xf>
    <xf numFmtId="0" fontId="55" fillId="29" borderId="62" xfId="0" applyFont="1" applyFill="1" applyBorder="1" applyAlignment="1">
      <alignment horizontal="center" vertical="center"/>
    </xf>
    <xf numFmtId="0" fontId="55" fillId="29" borderId="67" xfId="0" applyFont="1" applyFill="1" applyBorder="1" applyAlignment="1">
      <alignment horizontal="center" vertical="center"/>
    </xf>
    <xf numFmtId="0" fontId="55" fillId="29" borderId="63" xfId="0" applyFont="1" applyFill="1" applyBorder="1" applyAlignment="1">
      <alignment horizontal="center" vertical="center"/>
    </xf>
    <xf numFmtId="164" fontId="97" fillId="25" borderId="11" xfId="1" applyNumberFormat="1" applyFont="1" applyFill="1" applyBorder="1" applyAlignment="1">
      <alignment vertical="center" wrapText="1"/>
    </xf>
    <xf numFmtId="164" fontId="97" fillId="25" borderId="19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4" fontId="30" fillId="29" borderId="1" xfId="1" applyNumberFormat="1" applyFont="1" applyFill="1" applyBorder="1" applyAlignment="1" applyProtection="1">
      <alignment vertical="center" wrapText="1"/>
      <protection hidden="1"/>
    </xf>
    <xf numFmtId="164" fontId="30" fillId="29" borderId="67" xfId="1" applyNumberFormat="1" applyFont="1" applyFill="1" applyBorder="1" applyAlignment="1" applyProtection="1">
      <alignment vertical="center" wrapText="1"/>
      <protection hidden="1"/>
    </xf>
    <xf numFmtId="0" fontId="4" fillId="8" borderId="80" xfId="0" applyFont="1" applyFill="1" applyBorder="1" applyAlignment="1" applyProtection="1">
      <alignment horizontal="center" vertical="center" wrapText="1"/>
      <protection hidden="1"/>
    </xf>
    <xf numFmtId="0" fontId="30" fillId="29" borderId="79" xfId="0" applyFont="1" applyFill="1" applyBorder="1" applyAlignment="1" applyProtection="1">
      <alignment horizontal="left" wrapText="1"/>
      <protection hidden="1"/>
    </xf>
    <xf numFmtId="0" fontId="30" fillId="29" borderId="77" xfId="0" applyFont="1" applyFill="1" applyBorder="1" applyAlignment="1" applyProtection="1">
      <alignment horizontal="left" wrapText="1"/>
      <protection hidden="1"/>
    </xf>
    <xf numFmtId="0" fontId="30" fillId="29" borderId="60" xfId="0" applyFont="1" applyFill="1" applyBorder="1" applyAlignment="1" applyProtection="1">
      <alignment horizontal="left" wrapText="1"/>
      <protection hidden="1"/>
    </xf>
    <xf numFmtId="0" fontId="30" fillId="29" borderId="1" xfId="0" applyFont="1" applyFill="1" applyBorder="1" applyAlignment="1" applyProtection="1">
      <alignment horizontal="left" wrapText="1"/>
      <protection hidden="1"/>
    </xf>
    <xf numFmtId="0" fontId="30" fillId="29" borderId="62" xfId="0" applyFont="1" applyFill="1" applyBorder="1" applyAlignment="1" applyProtection="1">
      <alignment horizontal="left" wrapText="1"/>
      <protection hidden="1"/>
    </xf>
    <xf numFmtId="0" fontId="30" fillId="29" borderId="67" xfId="0" applyFont="1" applyFill="1" applyBorder="1" applyAlignment="1" applyProtection="1">
      <alignment horizontal="left" wrapText="1"/>
      <protection hidden="1"/>
    </xf>
    <xf numFmtId="0" fontId="94" fillId="26" borderId="4" xfId="0" applyFont="1" applyFill="1" applyBorder="1" applyAlignment="1">
      <alignment horizontal="center" vertical="top"/>
    </xf>
    <xf numFmtId="0" fontId="94" fillId="26" borderId="5" xfId="0" applyFont="1" applyFill="1" applyBorder="1" applyAlignment="1">
      <alignment horizontal="center" vertical="top"/>
    </xf>
    <xf numFmtId="0" fontId="94" fillId="26" borderId="6" xfId="0" applyFont="1" applyFill="1" applyBorder="1" applyAlignment="1">
      <alignment horizontal="center" vertical="top"/>
    </xf>
    <xf numFmtId="0" fontId="10" fillId="24" borderId="1" xfId="0" applyFont="1" applyFill="1" applyBorder="1" applyAlignment="1">
      <alignment horizontal="center"/>
    </xf>
    <xf numFmtId="0" fontId="57" fillId="0" borderId="1" xfId="0" applyFont="1" applyBorder="1" applyAlignment="1" applyProtection="1">
      <alignment horizontal="center" vertical="center" wrapText="1"/>
      <protection locked="0"/>
    </xf>
    <xf numFmtId="0" fontId="32" fillId="0" borderId="80" xfId="0" applyFont="1" applyBorder="1" applyAlignment="1">
      <alignment horizontal="center"/>
    </xf>
    <xf numFmtId="0" fontId="32" fillId="0" borderId="81" xfId="0" applyFont="1" applyBorder="1" applyAlignment="1">
      <alignment horizontal="center"/>
    </xf>
    <xf numFmtId="0" fontId="57" fillId="0" borderId="15" xfId="0" applyFont="1" applyBorder="1" applyAlignment="1" applyProtection="1">
      <alignment horizontal="center" vertical="center" wrapText="1"/>
      <protection locked="0"/>
    </xf>
    <xf numFmtId="164" fontId="0" fillId="29" borderId="12" xfId="1" applyNumberFormat="1" applyFont="1" applyFill="1" applyBorder="1" applyAlignment="1">
      <alignment horizontal="center" vertical="center"/>
    </xf>
    <xf numFmtId="164" fontId="0" fillId="29" borderId="43" xfId="1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88" fillId="26" borderId="21" xfId="0" applyFont="1" applyFill="1" applyBorder="1" applyAlignment="1">
      <alignment horizontal="center" vertical="center" wrapText="1"/>
    </xf>
    <xf numFmtId="0" fontId="88" fillId="26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10" borderId="54" xfId="0" applyFont="1" applyFill="1" applyBorder="1" applyAlignment="1">
      <alignment horizontal="right"/>
    </xf>
    <xf numFmtId="0" fontId="4" fillId="10" borderId="36" xfId="0" applyFont="1" applyFill="1" applyBorder="1" applyAlignment="1">
      <alignment horizontal="right"/>
    </xf>
    <xf numFmtId="0" fontId="30" fillId="10" borderId="60" xfId="0" applyFont="1" applyFill="1" applyBorder="1" applyAlignment="1">
      <alignment horizontal="right"/>
    </xf>
    <xf numFmtId="0" fontId="30" fillId="10" borderId="1" xfId="0" applyFont="1" applyFill="1" applyBorder="1" applyAlignment="1">
      <alignment horizontal="right"/>
    </xf>
    <xf numFmtId="0" fontId="30" fillId="10" borderId="62" xfId="0" applyFont="1" applyFill="1" applyBorder="1" applyAlignment="1">
      <alignment horizontal="right"/>
    </xf>
    <xf numFmtId="0" fontId="30" fillId="10" borderId="67" xfId="0" applyFont="1" applyFill="1" applyBorder="1" applyAlignment="1">
      <alignment horizontal="right"/>
    </xf>
    <xf numFmtId="0" fontId="86" fillId="26" borderId="3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1" fontId="0" fillId="4" borderId="64" xfId="0" applyNumberForma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0" fillId="18" borderId="36" xfId="0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2" borderId="58" xfId="0" applyFont="1" applyFill="1" applyBorder="1" applyAlignment="1">
      <alignment horizontal="center" vertical="center"/>
    </xf>
    <xf numFmtId="0" fontId="39" fillId="2" borderId="6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2" fillId="0" borderId="11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22" fillId="0" borderId="54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0" fillId="0" borderId="34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50" fillId="0" borderId="75" xfId="0" applyFont="1" applyBorder="1" applyAlignment="1">
      <alignment horizontal="center"/>
    </xf>
    <xf numFmtId="0" fontId="50" fillId="0" borderId="76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0" fillId="8" borderId="43" xfId="0" applyFont="1" applyFill="1" applyBorder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49" fillId="0" borderId="59" xfId="0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5" fillId="16" borderId="60" xfId="3" applyFont="1" applyFill="1" applyBorder="1" applyAlignment="1">
      <alignment horizontal="center" vertical="center" wrapText="1"/>
    </xf>
    <xf numFmtId="164" fontId="0" fillId="0" borderId="64" xfId="0" applyNumberFormat="1" applyBorder="1" applyAlignment="1">
      <alignment horizontal="center" vertical="center"/>
    </xf>
    <xf numFmtId="164" fontId="0" fillId="0" borderId="110" xfId="0" applyNumberFormat="1" applyBorder="1" applyAlignment="1">
      <alignment horizontal="center" vertical="center"/>
    </xf>
    <xf numFmtId="164" fontId="0" fillId="0" borderId="77" xfId="0" applyNumberForma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0" fillId="0" borderId="7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6" fillId="8" borderId="54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22" fillId="6" borderId="54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4" fillId="12" borderId="54" xfId="0" applyFont="1" applyFill="1" applyBorder="1" applyAlignment="1">
      <alignment horizontal="center"/>
    </xf>
    <xf numFmtId="0" fontId="4" fillId="12" borderId="36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170" fontId="103" fillId="38" borderId="68" xfId="0" applyNumberFormat="1" applyFont="1" applyFill="1" applyBorder="1" applyAlignment="1">
      <alignment horizontal="left" vertical="center"/>
    </xf>
    <xf numFmtId="170" fontId="103" fillId="38" borderId="71" xfId="0" applyNumberFormat="1" applyFont="1" applyFill="1" applyBorder="1" applyAlignment="1">
      <alignment horizontal="left" vertical="center"/>
    </xf>
    <xf numFmtId="170" fontId="102" fillId="18" borderId="81" xfId="0" applyNumberFormat="1" applyFont="1" applyFill="1" applyBorder="1" applyAlignment="1" applyProtection="1">
      <alignment horizontal="center" vertical="center" wrapText="1"/>
      <protection locked="0"/>
    </xf>
    <xf numFmtId="170" fontId="101" fillId="36" borderId="66" xfId="0" applyNumberFormat="1" applyFont="1" applyFill="1" applyBorder="1" applyAlignment="1">
      <alignment vertical="center" wrapText="1"/>
    </xf>
    <xf numFmtId="170" fontId="101" fillId="36" borderId="49" xfId="0" applyNumberFormat="1" applyFont="1" applyFill="1" applyBorder="1" applyAlignment="1">
      <alignment vertical="center" wrapText="1"/>
    </xf>
    <xf numFmtId="170" fontId="101" fillId="36" borderId="50" xfId="0" applyNumberFormat="1" applyFont="1" applyFill="1" applyBorder="1" applyAlignment="1">
      <alignment vertical="center" wrapText="1"/>
    </xf>
    <xf numFmtId="170" fontId="101" fillId="36" borderId="2" xfId="0" applyNumberFormat="1" applyFont="1" applyFill="1" applyBorder="1" applyAlignment="1">
      <alignment vertical="center" wrapText="1"/>
    </xf>
    <xf numFmtId="170" fontId="101" fillId="36" borderId="3" xfId="0" applyNumberFormat="1" applyFont="1" applyFill="1" applyBorder="1" applyAlignment="1">
      <alignment vertical="center" wrapText="1"/>
    </xf>
    <xf numFmtId="170" fontId="101" fillId="36" borderId="17" xfId="0" applyNumberFormat="1" applyFont="1" applyFill="1" applyBorder="1" applyAlignment="1">
      <alignment vertical="center" wrapText="1"/>
    </xf>
    <xf numFmtId="170" fontId="103" fillId="39" borderId="4" xfId="0" applyNumberFormat="1" applyFont="1" applyFill="1" applyBorder="1" applyAlignment="1">
      <alignment horizontal="center" vertical="center" wrapText="1"/>
    </xf>
    <xf numFmtId="170" fontId="103" fillId="39" borderId="5" xfId="0" applyNumberFormat="1" applyFont="1" applyFill="1" applyBorder="1" applyAlignment="1">
      <alignment horizontal="center" vertical="center" wrapText="1"/>
    </xf>
    <xf numFmtId="170" fontId="103" fillId="39" borderId="7" xfId="0" applyNumberFormat="1" applyFont="1" applyFill="1" applyBorder="1" applyAlignment="1">
      <alignment horizontal="center" vertical="center" wrapText="1"/>
    </xf>
    <xf numFmtId="170" fontId="108" fillId="0" borderId="68" xfId="0" applyNumberFormat="1" applyFont="1" applyBorder="1" applyAlignment="1">
      <alignment horizontal="left" vertical="center" wrapText="1"/>
    </xf>
    <xf numFmtId="170" fontId="108" fillId="0" borderId="71" xfId="0" applyNumberFormat="1" applyFont="1" applyBorder="1" applyAlignment="1">
      <alignment horizontal="left" vertical="center" wrapText="1"/>
    </xf>
    <xf numFmtId="170" fontId="103" fillId="0" borderId="60" xfId="0" applyNumberFormat="1" applyFont="1" applyBorder="1" applyAlignment="1">
      <alignment horizontal="left" vertical="center"/>
    </xf>
    <xf numFmtId="170" fontId="103" fillId="0" borderId="1" xfId="0" applyNumberFormat="1" applyFont="1" applyBorder="1" applyAlignment="1">
      <alignment horizontal="left" vertical="center"/>
    </xf>
  </cellXfs>
  <cellStyles count="4">
    <cellStyle name="Monétaire" xfId="1" builtinId="4"/>
    <cellStyle name="Normal" xfId="0" builtinId="0"/>
    <cellStyle name="Normal_Feuil1" xfId="3" xr:uid="{00000000-0005-0000-0000-000002000000}"/>
    <cellStyle name="Pourcentage" xfId="2" builtinId="5"/>
  </cellStyles>
  <dxfs count="190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fgColor theme="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ont>
        <color theme="9" tint="-0.499984740745262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EFDA"/>
      <color rgb="FFD2ECB6"/>
      <color rgb="FFDBDBDB"/>
      <color rgb="FFDDEBF7"/>
      <color rgb="FFE7E6E6"/>
      <color rgb="FFF0F0F0"/>
      <color rgb="FFFDD2C3"/>
      <color rgb="FFFBE9CB"/>
      <color rgb="FFBD7D67"/>
      <color rgb="FFFBA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102965</xdr:colOff>
      <xdr:row>102</xdr:row>
      <xdr:rowOff>290395</xdr:rowOff>
    </xdr:from>
    <xdr:to>
      <xdr:col>4</xdr:col>
      <xdr:colOff>755030</xdr:colOff>
      <xdr:row>102</xdr:row>
      <xdr:rowOff>302369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H="1">
          <a:off x="6677538" y="28331066"/>
          <a:ext cx="1592949" cy="11974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101112</xdr:rowOff>
    </xdr:from>
    <xdr:to>
      <xdr:col>1</xdr:col>
      <xdr:colOff>960802</xdr:colOff>
      <xdr:row>2</xdr:row>
      <xdr:rowOff>227135</xdr:rowOff>
    </xdr:to>
    <xdr:pic>
      <xdr:nvPicPr>
        <xdr:cNvPr id="3" name="Image 2" descr="C:\Users\Cribiq\Google Drive\1. Corporatif\Communications\Fichiers sources\Logo 03-2016\out-cribiq-lg\jpg\cribiq-lg-coul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12"/>
          <a:ext cx="2205402" cy="763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151B-4507-4AC2-8EBF-85CBF59AE992}">
  <dimension ref="B2:I22"/>
  <sheetViews>
    <sheetView workbookViewId="0">
      <selection activeCell="J22" sqref="J22"/>
    </sheetView>
  </sheetViews>
  <sheetFormatPr baseColWidth="10" defaultColWidth="11.453125" defaultRowHeight="14.5"/>
  <cols>
    <col min="2" max="2" width="42" customWidth="1"/>
    <col min="3" max="3" width="13.1796875" customWidth="1"/>
    <col min="4" max="4" width="12.54296875" customWidth="1"/>
    <col min="5" max="5" width="13.26953125" customWidth="1"/>
    <col min="6" max="6" width="12.7265625" customWidth="1"/>
  </cols>
  <sheetData>
    <row r="2" spans="2:9">
      <c r="B2" t="s">
        <v>0</v>
      </c>
    </row>
    <row r="5" spans="2:9">
      <c r="B5" s="475" t="s">
        <v>1</v>
      </c>
      <c r="C5" s="475"/>
      <c r="D5" s="475"/>
      <c r="E5" s="475"/>
      <c r="F5" s="475"/>
      <c r="G5" s="475"/>
      <c r="H5" s="475"/>
      <c r="I5" s="475"/>
    </row>
    <row r="6" spans="2:9">
      <c r="B6" t="s">
        <v>2</v>
      </c>
      <c r="F6" t="s">
        <v>3</v>
      </c>
    </row>
    <row r="7" spans="2:9">
      <c r="B7" s="481" t="e">
        <f>F22</f>
        <v>#DIV/0!</v>
      </c>
    </row>
    <row r="8" spans="2:9">
      <c r="B8" t="s">
        <v>4</v>
      </c>
      <c r="F8" t="s">
        <v>5</v>
      </c>
    </row>
    <row r="9" spans="2:9">
      <c r="B9" s="31" t="str">
        <f>'Form.A1- Partenaires'!B11</f>
        <v>Sélectionner</v>
      </c>
      <c r="F9" s="31" t="str">
        <f>'Form.A1- Partenaires'!C11</f>
        <v>Sélectionner</v>
      </c>
    </row>
    <row r="10" spans="2:9">
      <c r="B10" s="475" t="s">
        <v>6</v>
      </c>
      <c r="C10" s="475"/>
      <c r="D10" s="475"/>
      <c r="E10" s="475"/>
      <c r="F10" s="475"/>
      <c r="G10" s="475"/>
      <c r="H10" s="475"/>
      <c r="I10" s="475"/>
    </row>
    <row r="12" spans="2:9">
      <c r="B12" s="476" t="s">
        <v>7</v>
      </c>
      <c r="C12" s="478" t="s">
        <v>8</v>
      </c>
      <c r="D12" s="478" t="s">
        <v>9</v>
      </c>
      <c r="E12" s="478" t="s">
        <v>10</v>
      </c>
      <c r="F12" s="478" t="s">
        <v>11</v>
      </c>
    </row>
    <row r="13" spans="2:9">
      <c r="B13" s="456" t="s">
        <v>12</v>
      </c>
      <c r="C13" s="454">
        <f>'Form. A2- Ventil. Coûts directs'!D64</f>
        <v>0</v>
      </c>
      <c r="D13" s="454">
        <f>'Form. A2- Ventil. Coûts directs'!E64</f>
        <v>0</v>
      </c>
      <c r="E13" s="454">
        <f>'Form. A2- Ventil. Coûts directs'!F64</f>
        <v>0</v>
      </c>
      <c r="F13" s="454">
        <f>SUM(C13:E13)</f>
        <v>0</v>
      </c>
    </row>
    <row r="14" spans="2:9">
      <c r="B14" s="456" t="s">
        <v>13</v>
      </c>
      <c r="C14" s="454">
        <f>'Form. A2- Ventil. Coûts directs'!D73</f>
        <v>0</v>
      </c>
      <c r="D14" s="454">
        <f>'Form. A2- Ventil. Coûts directs'!E73</f>
        <v>0</v>
      </c>
      <c r="E14" s="454">
        <f>'Form. A2- Ventil. Coûts directs'!F73</f>
        <v>0</v>
      </c>
      <c r="F14" s="454">
        <f t="shared" ref="F14:F21" si="0">SUM(C14:E14)</f>
        <v>0</v>
      </c>
    </row>
    <row r="15" spans="2:9">
      <c r="B15" s="456" t="s">
        <v>14</v>
      </c>
      <c r="C15" s="454">
        <f>'Form. A2- Ventil. Coûts directs'!D78</f>
        <v>0</v>
      </c>
      <c r="D15" s="454">
        <f>'Form. A2- Ventil. Coûts directs'!E78</f>
        <v>0</v>
      </c>
      <c r="E15" s="454">
        <f>'Form. A2- Ventil. Coûts directs'!F78</f>
        <v>0</v>
      </c>
      <c r="F15" s="454">
        <f t="shared" si="0"/>
        <v>0</v>
      </c>
    </row>
    <row r="16" spans="2:9">
      <c r="B16" s="456" t="s">
        <v>15</v>
      </c>
      <c r="C16" s="454">
        <f>'Form. A2- Ventil. Coûts directs'!D79</f>
        <v>0</v>
      </c>
      <c r="D16" s="454">
        <f>'Form. A2- Ventil. Coûts directs'!E79</f>
        <v>0</v>
      </c>
      <c r="E16" s="454">
        <f>'Form. A2- Ventil. Coûts directs'!F79</f>
        <v>0</v>
      </c>
      <c r="F16" s="454">
        <f t="shared" si="0"/>
        <v>0</v>
      </c>
    </row>
    <row r="17" spans="2:6">
      <c r="B17" s="456" t="s">
        <v>16</v>
      </c>
      <c r="C17" s="454">
        <f>'Form. A2- Ventil. Coûts directs'!D80</f>
        <v>0</v>
      </c>
      <c r="D17" s="454">
        <f>'Form. A2- Ventil. Coûts directs'!E80</f>
        <v>0</v>
      </c>
      <c r="E17" s="454">
        <f>'Form. A2- Ventil. Coûts directs'!F80</f>
        <v>0</v>
      </c>
      <c r="F17" s="454">
        <f t="shared" si="0"/>
        <v>0</v>
      </c>
    </row>
    <row r="18" spans="2:6">
      <c r="B18" s="456" t="s">
        <v>17</v>
      </c>
      <c r="C18" s="454">
        <f>SUM('Form. A2- Ventil. Coûts directs'!D81:D84)</f>
        <v>0</v>
      </c>
      <c r="D18" s="454">
        <f>SUM('Form. A2- Ventil. Coûts directs'!E81:E84)</f>
        <v>0</v>
      </c>
      <c r="E18" s="454">
        <f>SUM('Form. A2- Ventil. Coûts directs'!F81:F84)</f>
        <v>0</v>
      </c>
      <c r="F18" s="454">
        <f t="shared" si="0"/>
        <v>0</v>
      </c>
    </row>
    <row r="19" spans="2:6">
      <c r="B19" s="456" t="s">
        <v>18</v>
      </c>
      <c r="C19" s="454">
        <f>'Form. A3- Montage financier'!B110</f>
        <v>0</v>
      </c>
      <c r="D19" s="454"/>
      <c r="E19" s="454"/>
      <c r="F19" s="454">
        <f t="shared" si="0"/>
        <v>0</v>
      </c>
    </row>
    <row r="20" spans="2:6">
      <c r="B20" s="477" t="s">
        <v>19</v>
      </c>
      <c r="C20" s="479">
        <f>SUM(C13:C19)</f>
        <v>0</v>
      </c>
      <c r="D20" s="479">
        <f t="shared" ref="D20:E20" si="1">SUM(D13:D19)</f>
        <v>0</v>
      </c>
      <c r="E20" s="479">
        <f t="shared" si="1"/>
        <v>0</v>
      </c>
      <c r="F20" s="479">
        <f t="shared" si="0"/>
        <v>0</v>
      </c>
    </row>
    <row r="21" spans="2:6">
      <c r="B21" s="456" t="s">
        <v>20</v>
      </c>
      <c r="C21" s="454" t="e">
        <f>IF(AND(D20=0,E20=0),'Form. A4- Calcul des FIR-CRIBIQ'!H29,IF(E20=0,'Form. A4- Calcul des FIR-CRIBIQ'!H29/2,'Form. A4- Calcul des FIR-CRIBIQ'!H29/3))</f>
        <v>#DIV/0!</v>
      </c>
      <c r="D21" s="454">
        <f>IF(AND(D20=0,E20=0),0,IF(E20=0,'Form. A4- Calcul des FIR-CRIBIQ'!H29/2,'Form. A4- Calcul des FIR-CRIBIQ'!H29/3))</f>
        <v>0</v>
      </c>
      <c r="E21" s="454">
        <f>IF(E20=0,0,'Form. A4- Calcul des FIR-CRIBIQ'!H29/3)</f>
        <v>0</v>
      </c>
      <c r="F21" s="480" t="e">
        <f t="shared" si="0"/>
        <v>#DIV/0!</v>
      </c>
    </row>
    <row r="22" spans="2:6">
      <c r="B22" s="477" t="s">
        <v>21</v>
      </c>
      <c r="C22" s="479" t="e">
        <f>C20+C21</f>
        <v>#DIV/0!</v>
      </c>
      <c r="D22" s="479">
        <f t="shared" ref="D22:F22" si="2">D20+D21</f>
        <v>0</v>
      </c>
      <c r="E22" s="479">
        <f t="shared" si="2"/>
        <v>0</v>
      </c>
      <c r="F22" s="479" t="e">
        <f t="shared" si="2"/>
        <v>#DIV/0!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M58"/>
  <sheetViews>
    <sheetView view="pageBreakPreview" zoomScaleNormal="100" zoomScaleSheetLayoutView="100" workbookViewId="0">
      <selection activeCell="E7" sqref="E7"/>
    </sheetView>
  </sheetViews>
  <sheetFormatPr baseColWidth="10" defaultColWidth="11.453125" defaultRowHeight="14.5"/>
  <cols>
    <col min="1" max="2" width="18.453125" customWidth="1"/>
    <col min="3" max="3" width="13.81640625" customWidth="1"/>
    <col min="4" max="4" width="12.81640625" customWidth="1"/>
    <col min="5" max="5" width="16.453125" bestFit="1" customWidth="1"/>
    <col min="6" max="6" width="14.1796875" customWidth="1"/>
    <col min="7" max="7" width="14.81640625" bestFit="1" customWidth="1"/>
    <col min="8" max="8" width="11" customWidth="1"/>
    <col min="9" max="9" width="11.453125" customWidth="1"/>
    <col min="10" max="11" width="13" customWidth="1"/>
    <col min="12" max="13" width="17.453125" customWidth="1"/>
  </cols>
  <sheetData>
    <row r="1" spans="1:13" ht="28.5" customHeight="1">
      <c r="A1" s="845"/>
      <c r="B1" s="845"/>
      <c r="C1" s="16"/>
      <c r="D1" s="17" t="s">
        <v>295</v>
      </c>
      <c r="E1" s="846" t="str">
        <f>'Form.A1- Partenaires'!F5</f>
        <v>2024-000-C124</v>
      </c>
      <c r="F1" s="846"/>
      <c r="G1" s="153" t="s">
        <v>296</v>
      </c>
      <c r="H1" s="155" t="str">
        <f>'Form.A1- Partenaires'!B11</f>
        <v>Sélectionner</v>
      </c>
      <c r="J1" s="847" t="s">
        <v>107</v>
      </c>
      <c r="K1" s="830" t="str">
        <f>'Form.A1- Partenaires'!B7</f>
        <v>Titre</v>
      </c>
      <c r="L1" s="831"/>
      <c r="M1" s="832"/>
    </row>
    <row r="2" spans="1:13" ht="21.75" customHeight="1" thickBot="1">
      <c r="A2" s="845"/>
      <c r="B2" s="845"/>
      <c r="C2" s="16"/>
      <c r="D2" s="18" t="s">
        <v>297</v>
      </c>
      <c r="E2" s="836">
        <f>'Form.A1- Partenaires'!E11</f>
        <v>0</v>
      </c>
      <c r="F2" s="837"/>
      <c r="G2" s="154" t="s">
        <v>298</v>
      </c>
      <c r="H2" s="156" t="str">
        <f>'Form.A1- Partenaires'!C11</f>
        <v>Sélectionner</v>
      </c>
      <c r="I2" s="19"/>
      <c r="J2" s="848"/>
      <c r="K2" s="833"/>
      <c r="L2" s="834"/>
      <c r="M2" s="835"/>
    </row>
    <row r="3" spans="1:13" ht="29.25" customHeight="1" thickBot="1">
      <c r="A3" s="849" t="s">
        <v>299</v>
      </c>
      <c r="B3" s="849"/>
      <c r="C3" s="20"/>
      <c r="D3" s="850" t="s">
        <v>300</v>
      </c>
      <c r="E3" s="157" t="s">
        <v>11</v>
      </c>
      <c r="F3" s="157" t="s">
        <v>301</v>
      </c>
      <c r="G3" s="158" t="s">
        <v>302</v>
      </c>
      <c r="H3" s="159" t="s">
        <v>303</v>
      </c>
      <c r="J3" s="838" t="s">
        <v>304</v>
      </c>
      <c r="K3" s="839"/>
      <c r="L3" s="852" t="str">
        <f>'Form.A1- Partenaires'!B4</f>
        <v>Prénom et nom</v>
      </c>
      <c r="M3" s="853"/>
    </row>
    <row r="4" spans="1:13" ht="21.75" customHeight="1" thickBot="1">
      <c r="A4" s="849"/>
      <c r="B4" s="849"/>
      <c r="C4" s="20"/>
      <c r="D4" s="851"/>
      <c r="E4" s="21">
        <v>8.5000000000000006E-2</v>
      </c>
      <c r="F4" s="22">
        <v>5.0999999999999997E-2</v>
      </c>
      <c r="G4" s="22">
        <v>3.4000000000000002E-2</v>
      </c>
      <c r="H4" s="23">
        <v>7.0000000000000007E-2</v>
      </c>
      <c r="J4" s="838" t="s">
        <v>41</v>
      </c>
      <c r="K4" s="839"/>
      <c r="L4" s="840" t="str">
        <f>'Form.A1- Partenaires'!F6</f>
        <v>Responsable CRIBIQ</v>
      </c>
      <c r="M4" s="841"/>
    </row>
    <row r="5" spans="1:13" ht="16.5" customHeight="1" thickBot="1">
      <c r="A5" s="24"/>
      <c r="B5" s="24"/>
      <c r="C5" s="24"/>
      <c r="D5" s="25"/>
      <c r="E5" s="26"/>
      <c r="F5" s="27"/>
      <c r="G5" s="27"/>
      <c r="H5" s="28"/>
    </row>
    <row r="6" spans="1:13" ht="15" thickBot="1">
      <c r="A6" s="842" t="s">
        <v>305</v>
      </c>
      <c r="B6" s="843"/>
      <c r="C6" s="843"/>
      <c r="D6" s="844"/>
      <c r="E6" s="1"/>
      <c r="F6" s="856" t="s">
        <v>306</v>
      </c>
      <c r="G6" s="857"/>
      <c r="H6" s="857"/>
      <c r="I6" s="857"/>
      <c r="J6" s="858"/>
      <c r="K6" s="12"/>
      <c r="L6" s="12"/>
      <c r="M6" s="12"/>
    </row>
    <row r="7" spans="1:13" ht="31.5" customHeight="1">
      <c r="A7" s="99" t="s">
        <v>27</v>
      </c>
      <c r="B7" s="100" t="s">
        <v>307</v>
      </c>
      <c r="C7" s="100" t="s">
        <v>308</v>
      </c>
      <c r="D7" s="101" t="s">
        <v>309</v>
      </c>
      <c r="F7" s="457"/>
      <c r="G7" s="459" t="str">
        <f>'Form.A1- Partenaires'!B29</f>
        <v>OSP 1</v>
      </c>
      <c r="H7" s="459" t="str">
        <f>'Form.A1- Partenaires'!B30</f>
        <v>OSP 2</v>
      </c>
      <c r="I7" s="459" t="str">
        <f>'Form.A1- Partenaires'!B31</f>
        <v>OSP 3</v>
      </c>
      <c r="J7" s="463" t="s">
        <v>11</v>
      </c>
    </row>
    <row r="8" spans="1:13" ht="15" customHeight="1">
      <c r="A8" s="160" t="str">
        <f>'Form.A1- Partenaires'!B35</f>
        <v>IRPQ</v>
      </c>
      <c r="B8" s="150" t="str">
        <f>'Form.A1- Partenaires'!C35</f>
        <v>Nature de l'IRPQ</v>
      </c>
      <c r="C8" s="147">
        <f>'Form. A3- Montage financier'!D20</f>
        <v>0</v>
      </c>
      <c r="D8" s="147">
        <f>'Form. A3- Montage financier'!D19:E19</f>
        <v>0</v>
      </c>
      <c r="F8" s="458" t="str">
        <f>A8</f>
        <v>IRPQ</v>
      </c>
      <c r="G8" s="145">
        <f>'Form. A3- Montage financier'!D23</f>
        <v>0</v>
      </c>
      <c r="H8" s="145">
        <f>'Form. A3- Montage financier'!D24</f>
        <v>0</v>
      </c>
      <c r="I8" s="145">
        <f>'Form. A3- Montage financier'!D25</f>
        <v>0</v>
      </c>
      <c r="J8" s="464">
        <f>SUM(G8:I8)</f>
        <v>0</v>
      </c>
    </row>
    <row r="9" spans="1:13" ht="15" customHeight="1">
      <c r="A9" s="160" t="str">
        <f>'Form.A1- Partenaires'!B36</f>
        <v>IRPQ</v>
      </c>
      <c r="B9" s="150" t="str">
        <f>'Form.A1- Partenaires'!C36</f>
        <v>Nature de l'IRPQ</v>
      </c>
      <c r="C9" s="147">
        <f>'Form. A3- Montage financier'!F20</f>
        <v>0</v>
      </c>
      <c r="D9" s="147">
        <f>'Form. A3- Montage financier'!F19</f>
        <v>0</v>
      </c>
      <c r="F9" s="458" t="str">
        <f>A9</f>
        <v>IRPQ</v>
      </c>
      <c r="G9" s="145">
        <f>'Form. A3- Montage financier'!F23</f>
        <v>0</v>
      </c>
      <c r="H9" s="145">
        <f>'Form. A3- Montage financier'!F24</f>
        <v>0</v>
      </c>
      <c r="I9" s="145">
        <f>'Form. A3- Montage financier'!F25</f>
        <v>0</v>
      </c>
      <c r="J9" s="464">
        <f t="shared" ref="J9:J12" si="0">SUM(G9:I9)</f>
        <v>0</v>
      </c>
    </row>
    <row r="10" spans="1:13" ht="15" customHeight="1">
      <c r="A10" s="160" t="str">
        <f>'Form.A1- Partenaires'!B37</f>
        <v>IRPQ</v>
      </c>
      <c r="B10" s="150" t="str">
        <f>'Form.A1- Partenaires'!C37</f>
        <v>Nature de l'IRPQ</v>
      </c>
      <c r="C10" s="147">
        <f>'Form. A3- Montage financier'!H20</f>
        <v>0</v>
      </c>
      <c r="D10" s="147">
        <f>'Form. A3- Montage financier'!H19</f>
        <v>0</v>
      </c>
      <c r="F10" s="458" t="str">
        <f>A10</f>
        <v>IRPQ</v>
      </c>
      <c r="G10" s="145">
        <f>'Form. A3- Montage financier'!H23</f>
        <v>0</v>
      </c>
      <c r="H10" s="145">
        <f>'Form. A3- Montage financier'!H24</f>
        <v>0</v>
      </c>
      <c r="I10" s="145">
        <f>'Form. A3- Montage financier'!H25</f>
        <v>0</v>
      </c>
      <c r="J10" s="464">
        <f t="shared" si="0"/>
        <v>0</v>
      </c>
    </row>
    <row r="11" spans="1:13" ht="15" customHeight="1">
      <c r="A11" s="160" t="str">
        <f>'Form.A1- Partenaires'!B38</f>
        <v>IRPQ</v>
      </c>
      <c r="B11" s="150" t="str">
        <f>'Form.A1- Partenaires'!C38</f>
        <v>Nature de l'IRPQ</v>
      </c>
      <c r="C11" s="147">
        <f>'Form. A3- Montage financier'!J20</f>
        <v>0</v>
      </c>
      <c r="D11" s="147">
        <f>'Form. A3- Montage financier'!J19</f>
        <v>0</v>
      </c>
      <c r="F11" s="458" t="str">
        <f>A11</f>
        <v>IRPQ</v>
      </c>
      <c r="G11" s="145">
        <f>'Form. A3- Montage financier'!J23</f>
        <v>0</v>
      </c>
      <c r="H11" s="145">
        <f>'Form. A3- Montage financier'!J24</f>
        <v>0</v>
      </c>
      <c r="I11" s="145">
        <f>'Form. A3- Montage financier'!J25</f>
        <v>0</v>
      </c>
      <c r="J11" s="464">
        <f t="shared" si="0"/>
        <v>0</v>
      </c>
      <c r="K11" s="455"/>
      <c r="L11" s="455"/>
      <c r="M11" s="455"/>
    </row>
    <row r="12" spans="1:13" ht="15" customHeight="1">
      <c r="A12" s="160" t="str">
        <f>'Form.A1- Partenaires'!B39</f>
        <v>IRPQ</v>
      </c>
      <c r="B12" s="150" t="str">
        <f>'Form.A1- Partenaires'!C39</f>
        <v>Nature de l'IRPQ</v>
      </c>
      <c r="C12" s="147">
        <f>'Form. A3- Montage financier'!L20</f>
        <v>0</v>
      </c>
      <c r="D12" s="147">
        <f>'Form. A3- Montage financier'!L19</f>
        <v>0</v>
      </c>
      <c r="F12" s="458" t="str">
        <f>A12</f>
        <v>IRPQ</v>
      </c>
      <c r="G12" s="145">
        <f>'Form. A3- Montage financier'!L23</f>
        <v>0</v>
      </c>
      <c r="H12" s="145">
        <f>'Form. A3- Montage financier'!L24</f>
        <v>0</v>
      </c>
      <c r="I12" s="145">
        <f>'Form. A3- Montage financier'!L25</f>
        <v>0</v>
      </c>
      <c r="J12" s="464">
        <f t="shared" si="0"/>
        <v>0</v>
      </c>
    </row>
    <row r="13" spans="1:13" ht="15" thickBot="1">
      <c r="A13" s="460" t="s">
        <v>11</v>
      </c>
      <c r="B13" s="32"/>
      <c r="C13" s="148">
        <f>SUM(C8:C12)</f>
        <v>0</v>
      </c>
      <c r="D13" s="149">
        <f>SUM(D8:D12)</f>
        <v>0</v>
      </c>
      <c r="F13" s="461" t="s">
        <v>11</v>
      </c>
      <c r="G13" s="462">
        <f>SUM(G8:G12)</f>
        <v>0</v>
      </c>
      <c r="H13" s="462">
        <f t="shared" ref="H13:J13" si="1">SUM(H8:H12)</f>
        <v>0</v>
      </c>
      <c r="I13" s="462">
        <f t="shared" si="1"/>
        <v>0</v>
      </c>
      <c r="J13" s="462">
        <f t="shared" si="1"/>
        <v>0</v>
      </c>
    </row>
    <row r="14" spans="1:13" ht="17.25" customHeight="1" thickBot="1"/>
    <row r="15" spans="1:13" ht="15" thickBot="1">
      <c r="A15" s="842" t="s">
        <v>310</v>
      </c>
      <c r="B15" s="843"/>
      <c r="C15" s="843"/>
      <c r="D15" s="843"/>
      <c r="E15" s="844"/>
      <c r="F15" s="12"/>
      <c r="G15" s="854" t="s">
        <v>311</v>
      </c>
      <c r="H15" s="855"/>
      <c r="J15" s="842" t="s">
        <v>222</v>
      </c>
      <c r="K15" s="843"/>
      <c r="L15" s="844"/>
    </row>
    <row r="16" spans="1:13" ht="39">
      <c r="A16" s="465" t="s">
        <v>312</v>
      </c>
      <c r="B16" s="466" t="s">
        <v>313</v>
      </c>
      <c r="C16" s="467" t="s">
        <v>241</v>
      </c>
      <c r="D16" s="467" t="s">
        <v>314</v>
      </c>
      <c r="E16" s="466" t="s">
        <v>315</v>
      </c>
      <c r="G16" s="468" t="s">
        <v>312</v>
      </c>
      <c r="H16" s="469" t="s">
        <v>316</v>
      </c>
      <c r="J16" s="105" t="s">
        <v>317</v>
      </c>
      <c r="K16" s="453">
        <f>'Form. A3- Montage financier'!C19</f>
        <v>0</v>
      </c>
      <c r="L16" s="454">
        <f>K16</f>
        <v>0</v>
      </c>
    </row>
    <row r="17" spans="1:13" ht="18.75" customHeight="1">
      <c r="A17" s="151" t="str">
        <f>'Form.A1- Partenaires'!B16</f>
        <v>Industriel 1</v>
      </c>
      <c r="B17" s="30">
        <f>'Form. A3- Montage financier'!B33:C33+'Form. A3- Montage financier'!C35</f>
        <v>0</v>
      </c>
      <c r="C17" s="35" t="e">
        <f>B17/B27</f>
        <v>#DIV/0!</v>
      </c>
      <c r="D17" s="34">
        <f>'Form. A3- Montage financier'!B37</f>
        <v>0</v>
      </c>
      <c r="E17" s="34">
        <f>D17+B17</f>
        <v>0</v>
      </c>
      <c r="G17" s="29" t="str">
        <f t="shared" ref="G17:G26" si="2">A17</f>
        <v>Industriel 1</v>
      </c>
      <c r="H17" s="44">
        <f>'Form. A5-Contrib. en nature'!C12</f>
        <v>0</v>
      </c>
      <c r="J17" s="161" t="str">
        <f t="shared" ref="J17:J26" si="3">A17</f>
        <v>Industriel 1</v>
      </c>
      <c r="K17" s="103">
        <f>'Form. A3- Montage financier'!C35</f>
        <v>0</v>
      </c>
      <c r="L17" s="881">
        <f>SUM(K17:K26)</f>
        <v>0</v>
      </c>
    </row>
    <row r="18" spans="1:13" ht="15" customHeight="1">
      <c r="A18" s="151" t="str">
        <f>'Form.A1- Partenaires'!B17</f>
        <v>Industriel 2</v>
      </c>
      <c r="B18" s="30">
        <f>'Form. A3- Montage financier'!B40:C40+'Form. A3- Montage financier'!C42</f>
        <v>0</v>
      </c>
      <c r="C18" s="35" t="e">
        <f>B18/B27</f>
        <v>#DIV/0!</v>
      </c>
      <c r="D18" s="34">
        <f>'Form. A3- Montage financier'!B44</f>
        <v>0</v>
      </c>
      <c r="E18" s="34">
        <f t="shared" ref="E18:E26" si="4">D18+B18</f>
        <v>0</v>
      </c>
      <c r="G18" s="29" t="str">
        <f t="shared" si="2"/>
        <v>Industriel 2</v>
      </c>
      <c r="H18" s="44">
        <f>'Form. A5-Contrib. en nature'!D12</f>
        <v>0</v>
      </c>
      <c r="J18" s="161" t="str">
        <f t="shared" si="3"/>
        <v>Industriel 2</v>
      </c>
      <c r="K18" s="103">
        <f>'Form. A3- Montage financier'!C42</f>
        <v>0</v>
      </c>
      <c r="L18" s="882"/>
    </row>
    <row r="19" spans="1:13" ht="18" customHeight="1">
      <c r="A19" s="151" t="str">
        <f>'Form.A1- Partenaires'!B18</f>
        <v>Industriel 3</v>
      </c>
      <c r="B19" s="30">
        <f>'Form. A3- Montage financier'!C49+'Form. A3- Montage financier'!B47:C47</f>
        <v>0</v>
      </c>
      <c r="C19" s="35" t="e">
        <f>B19/B27</f>
        <v>#DIV/0!</v>
      </c>
      <c r="D19" s="34">
        <f>'Form. A3- Montage financier'!B51</f>
        <v>0</v>
      </c>
      <c r="E19" s="34">
        <f t="shared" si="4"/>
        <v>0</v>
      </c>
      <c r="G19" s="29" t="str">
        <f t="shared" si="2"/>
        <v>Industriel 3</v>
      </c>
      <c r="H19" s="44">
        <f>'Form. A5-Contrib. en nature'!E12</f>
        <v>0</v>
      </c>
      <c r="J19" s="161" t="str">
        <f t="shared" si="3"/>
        <v>Industriel 3</v>
      </c>
      <c r="K19" s="103">
        <f>'Form. A3- Montage financier'!C49</f>
        <v>0</v>
      </c>
      <c r="L19" s="882"/>
    </row>
    <row r="20" spans="1:13" ht="15" customHeight="1">
      <c r="A20" s="152" t="str">
        <f>'Form.A1- Partenaires'!B19</f>
        <v>Industriel 4</v>
      </c>
      <c r="B20" s="102">
        <f>'Form. A3- Montage financier'!B54:C54+'Form. A3- Montage financier'!C56</f>
        <v>0</v>
      </c>
      <c r="C20" s="35" t="e">
        <f>B20/B27</f>
        <v>#DIV/0!</v>
      </c>
      <c r="D20" s="34">
        <f>'Form. A3- Montage financier'!B58</f>
        <v>0</v>
      </c>
      <c r="E20" s="34">
        <f t="shared" si="4"/>
        <v>0</v>
      </c>
      <c r="G20" s="29" t="str">
        <f t="shared" si="2"/>
        <v>Industriel 4</v>
      </c>
      <c r="H20" s="44">
        <f>'Form. A5-Contrib. en nature'!F12</f>
        <v>0</v>
      </c>
      <c r="J20" s="161" t="str">
        <f t="shared" si="3"/>
        <v>Industriel 4</v>
      </c>
      <c r="K20" s="103">
        <f>'Form. A3- Montage financier'!C56</f>
        <v>0</v>
      </c>
      <c r="L20" s="882"/>
    </row>
    <row r="21" spans="1:13" ht="15" customHeight="1">
      <c r="A21" s="151" t="str">
        <f>'Form.A1- Partenaires'!B20</f>
        <v>Industriel 5</v>
      </c>
      <c r="B21" s="30">
        <f>'Form. A3- Montage financier'!B61:C61+'Form. A3- Montage financier'!C63</f>
        <v>0</v>
      </c>
      <c r="C21" s="35" t="e">
        <f>B21/B27</f>
        <v>#DIV/0!</v>
      </c>
      <c r="D21" s="34">
        <f>'Form. A3- Montage financier'!B65</f>
        <v>0</v>
      </c>
      <c r="E21" s="34">
        <f t="shared" si="4"/>
        <v>0</v>
      </c>
      <c r="G21" s="29" t="str">
        <f t="shared" si="2"/>
        <v>Industriel 5</v>
      </c>
      <c r="H21" s="44">
        <f>'Form. A5-Contrib. en nature'!G12</f>
        <v>0</v>
      </c>
      <c r="J21" s="161" t="str">
        <f t="shared" si="3"/>
        <v>Industriel 5</v>
      </c>
      <c r="K21" s="103">
        <f>'Form. A3- Montage financier'!C63</f>
        <v>0</v>
      </c>
      <c r="L21" s="882"/>
    </row>
    <row r="22" spans="1:13" ht="15" customHeight="1">
      <c r="A22" s="151" t="str">
        <f>'Form.A1- Partenaires'!B21</f>
        <v>Industriel 6</v>
      </c>
      <c r="B22" s="30">
        <f>'Form. A3- Montage financier'!B68:C68+'Form. A3- Montage financier'!C70</f>
        <v>0</v>
      </c>
      <c r="C22" s="35" t="e">
        <f>B22/B27</f>
        <v>#DIV/0!</v>
      </c>
      <c r="D22" s="34">
        <f>'Form. A3- Montage financier'!B72</f>
        <v>0</v>
      </c>
      <c r="E22" s="34">
        <f t="shared" si="4"/>
        <v>0</v>
      </c>
      <c r="G22" s="29" t="str">
        <f t="shared" si="2"/>
        <v>Industriel 6</v>
      </c>
      <c r="H22" s="44">
        <f>'Form. A5-Contrib. en nature'!H12</f>
        <v>0</v>
      </c>
      <c r="J22" s="161" t="str">
        <f t="shared" si="3"/>
        <v>Industriel 6</v>
      </c>
      <c r="K22" s="103">
        <f>'Form. A3- Montage financier'!C70</f>
        <v>0</v>
      </c>
      <c r="L22" s="882"/>
    </row>
    <row r="23" spans="1:13" ht="15" customHeight="1">
      <c r="A23" s="151" t="str">
        <f>'Form.A1- Partenaires'!B22</f>
        <v>Industriel 7</v>
      </c>
      <c r="B23" s="30">
        <f>'Form. A3- Montage financier'!B75:C75+'Form. A3- Montage financier'!C77</f>
        <v>0</v>
      </c>
      <c r="C23" s="35" t="e">
        <f>B23/B27</f>
        <v>#DIV/0!</v>
      </c>
      <c r="D23" s="34">
        <f>'Form. A3- Montage financier'!B79</f>
        <v>0</v>
      </c>
      <c r="E23" s="34">
        <f t="shared" si="4"/>
        <v>0</v>
      </c>
      <c r="G23" s="29" t="str">
        <f t="shared" si="2"/>
        <v>Industriel 7</v>
      </c>
      <c r="H23" s="44">
        <f>'Form. A5-Contrib. en nature'!I12</f>
        <v>0</v>
      </c>
      <c r="J23" s="161" t="str">
        <f t="shared" si="3"/>
        <v>Industriel 7</v>
      </c>
      <c r="K23" s="103">
        <f>'Form. A3- Montage financier'!C77</f>
        <v>0</v>
      </c>
      <c r="L23" s="882"/>
    </row>
    <row r="24" spans="1:13" ht="15" customHeight="1">
      <c r="A24" s="151" t="str">
        <f>'Form.A1- Partenaires'!B23</f>
        <v>Industriel 8</v>
      </c>
      <c r="B24" s="30">
        <f>'Form. A3- Montage financier'!B82:C82+'Form. A3- Montage financier'!C84</f>
        <v>0</v>
      </c>
      <c r="C24" s="35" t="e">
        <f>B24/B27</f>
        <v>#DIV/0!</v>
      </c>
      <c r="D24" s="34">
        <f>'Form. A3- Montage financier'!B86</f>
        <v>0</v>
      </c>
      <c r="E24" s="34">
        <f t="shared" si="4"/>
        <v>0</v>
      </c>
      <c r="G24" s="29" t="str">
        <f t="shared" si="2"/>
        <v>Industriel 8</v>
      </c>
      <c r="H24" s="44">
        <f>'Form. A5-Contrib. en nature'!J12</f>
        <v>0</v>
      </c>
      <c r="J24" s="161" t="str">
        <f t="shared" si="3"/>
        <v>Industriel 8</v>
      </c>
      <c r="K24" s="103">
        <f>'Form. A3- Montage financier'!C84</f>
        <v>0</v>
      </c>
      <c r="L24" s="882"/>
    </row>
    <row r="25" spans="1:13" ht="15" customHeight="1">
      <c r="A25" s="151" t="str">
        <f>'Form.A1- Partenaires'!B24</f>
        <v>Industriel 9</v>
      </c>
      <c r="B25" s="30">
        <f>'Form. A3- Montage financier'!B89:C89+'Form. A3- Montage financier'!C91</f>
        <v>0</v>
      </c>
      <c r="C25" s="35" t="e">
        <f>B25/B27</f>
        <v>#DIV/0!</v>
      </c>
      <c r="D25" s="34">
        <f>'Form. A3- Montage financier'!B93</f>
        <v>0</v>
      </c>
      <c r="E25" s="34">
        <f t="shared" si="4"/>
        <v>0</v>
      </c>
      <c r="G25" s="29" t="str">
        <f t="shared" si="2"/>
        <v>Industriel 9</v>
      </c>
      <c r="H25" s="44">
        <f>'Form. A5-Contrib. en nature'!H12</f>
        <v>0</v>
      </c>
      <c r="J25" s="161" t="str">
        <f t="shared" si="3"/>
        <v>Industriel 9</v>
      </c>
      <c r="K25" s="103">
        <f>'Form. A3- Montage financier'!C91</f>
        <v>0</v>
      </c>
      <c r="L25" s="882"/>
    </row>
    <row r="26" spans="1:13" ht="15" customHeight="1">
      <c r="A26" s="151" t="str">
        <f>'Form.A1- Partenaires'!B25</f>
        <v>Industriel 10</v>
      </c>
      <c r="B26" s="30">
        <f>'Form. A3- Montage financier'!B96:C96+'Form. A3- Montage financier'!C98</f>
        <v>0</v>
      </c>
      <c r="C26" s="35" t="e">
        <f>B26/B27</f>
        <v>#DIV/0!</v>
      </c>
      <c r="D26" s="34">
        <f>'Form. A3- Montage financier'!B100</f>
        <v>0</v>
      </c>
      <c r="E26" s="34">
        <f t="shared" si="4"/>
        <v>0</v>
      </c>
      <c r="G26" s="29" t="str">
        <f t="shared" si="2"/>
        <v>Industriel 10</v>
      </c>
      <c r="H26" s="44">
        <f>'Form. A5-Contrib. en nature'!I12</f>
        <v>0</v>
      </c>
      <c r="J26" s="161" t="str">
        <f t="shared" si="3"/>
        <v>Industriel 10</v>
      </c>
      <c r="K26" s="103">
        <f>'Form. A3- Montage financier'!C98</f>
        <v>0</v>
      </c>
      <c r="L26" s="883"/>
    </row>
    <row r="27" spans="1:13" ht="15" thickBot="1">
      <c r="A27" s="36" t="s">
        <v>11</v>
      </c>
      <c r="B27" s="37">
        <f>SUM(B17:B26)</f>
        <v>0</v>
      </c>
      <c r="C27" s="38" t="e">
        <f>SUM(C17:C26)</f>
        <v>#DIV/0!</v>
      </c>
      <c r="D27" s="37">
        <f>SUM(D17:D26)</f>
        <v>0</v>
      </c>
      <c r="E27" s="33">
        <f>B27+D27</f>
        <v>0</v>
      </c>
      <c r="G27" s="470" t="s">
        <v>11</v>
      </c>
      <c r="H27" s="471">
        <f>SUM(H17:H26)</f>
        <v>0</v>
      </c>
      <c r="J27" s="146"/>
      <c r="K27" s="146" t="s">
        <v>11</v>
      </c>
      <c r="L27" s="104">
        <f>L17+L16</f>
        <v>0</v>
      </c>
    </row>
    <row r="28" spans="1:13" ht="21.75" customHeight="1" thickBot="1"/>
    <row r="29" spans="1:13" ht="20.25" customHeight="1" thickBot="1">
      <c r="A29" s="898" t="s">
        <v>94</v>
      </c>
      <c r="B29" s="899"/>
      <c r="C29" s="900"/>
      <c r="F29" s="901" t="s">
        <v>318</v>
      </c>
      <c r="G29" s="902"/>
      <c r="H29" s="903"/>
      <c r="K29" s="884" t="s">
        <v>319</v>
      </c>
      <c r="L29" s="885"/>
      <c r="M29" s="886"/>
    </row>
    <row r="30" spans="1:13" ht="27" customHeight="1">
      <c r="A30" s="40" t="s">
        <v>320</v>
      </c>
      <c r="B30" s="41" t="s">
        <v>321</v>
      </c>
      <c r="C30" s="42" t="s">
        <v>322</v>
      </c>
      <c r="F30" s="472" t="s">
        <v>31</v>
      </c>
      <c r="G30" s="473" t="s">
        <v>33</v>
      </c>
      <c r="H30" s="474" t="s">
        <v>323</v>
      </c>
      <c r="I30" s="43"/>
      <c r="K30" s="57" t="s">
        <v>324</v>
      </c>
      <c r="L30" s="58" t="s">
        <v>325</v>
      </c>
      <c r="M30" s="59" t="s">
        <v>326</v>
      </c>
    </row>
    <row r="31" spans="1:13" ht="18" customHeight="1" thickBot="1">
      <c r="A31" s="131" t="e">
        <f>'Form. A4- Calcul des FIR-CRIBIQ'!G12</f>
        <v>#DIV/0!</v>
      </c>
      <c r="B31" s="45" t="e">
        <f>C31/(A31*C13)</f>
        <v>#DIV/0!</v>
      </c>
      <c r="C31" s="132" t="e">
        <f>'Form. A4- Calcul des FIR-CRIBIQ'!H29</f>
        <v>#DIV/0!</v>
      </c>
      <c r="F31" s="109">
        <f>COUNTIF('Form.A1- Partenaires'!E16:E20,"PME")</f>
        <v>0</v>
      </c>
      <c r="G31" s="110">
        <f>COUNTIF('Form.A1- Partenaires'!E16:E20,"Grande Entreprise")</f>
        <v>0</v>
      </c>
      <c r="H31" s="111">
        <f>COUNTIF('Form.A1- Partenaires'!E16:E20,"Regroupement industriel")</f>
        <v>0</v>
      </c>
      <c r="K31" s="60" t="e">
        <f>'Form. A3- Montage financier'!D11</f>
        <v>#DIV/0!</v>
      </c>
      <c r="L31" s="61" t="e">
        <f>'Form. A3- Montage financier'!D13</f>
        <v>#DIV/0!</v>
      </c>
      <c r="M31" s="62" t="e">
        <f>'Form. A3- Montage financier'!D10</f>
        <v>#DIV/0!</v>
      </c>
    </row>
    <row r="32" spans="1:13" ht="14.25" customHeight="1" thickBot="1">
      <c r="F32" s="895">
        <f>F31+G31+H31</f>
        <v>0</v>
      </c>
      <c r="G32" s="896"/>
      <c r="H32" s="897"/>
    </row>
    <row r="33" spans="1:13" ht="14.25" customHeight="1" thickBot="1">
      <c r="G33" s="49"/>
      <c r="I33" s="50"/>
      <c r="J33" s="874" t="s">
        <v>92</v>
      </c>
      <c r="K33" s="133" t="s">
        <v>93</v>
      </c>
      <c r="L33" s="887" t="s">
        <v>327</v>
      </c>
      <c r="M33" s="888"/>
    </row>
    <row r="34" spans="1:13" ht="14.25" customHeight="1">
      <c r="A34" s="889" t="s">
        <v>328</v>
      </c>
      <c r="B34" s="890"/>
      <c r="C34" s="891"/>
      <c r="D34" s="51"/>
      <c r="E34" s="98"/>
      <c r="F34" s="892" t="s">
        <v>329</v>
      </c>
      <c r="G34" s="893"/>
      <c r="H34" s="894"/>
      <c r="I34" s="50"/>
      <c r="J34" s="875"/>
      <c r="K34" s="67" t="s">
        <v>300</v>
      </c>
      <c r="L34" s="865" t="s">
        <v>222</v>
      </c>
      <c r="M34" s="866"/>
    </row>
    <row r="35" spans="1:13" ht="14.25" customHeight="1">
      <c r="A35" s="880" t="s">
        <v>330</v>
      </c>
      <c r="B35" s="872" t="s">
        <v>331</v>
      </c>
      <c r="C35" s="873" t="s">
        <v>332</v>
      </c>
      <c r="D35" s="873" t="s">
        <v>333</v>
      </c>
      <c r="E35" s="98"/>
      <c r="F35" s="46" t="s">
        <v>334</v>
      </c>
      <c r="G35" s="47" t="s">
        <v>335</v>
      </c>
      <c r="H35" s="48" t="s">
        <v>336</v>
      </c>
      <c r="I35" s="50"/>
      <c r="J35" s="875"/>
      <c r="K35" s="134" t="s">
        <v>312</v>
      </c>
      <c r="L35" s="865" t="s">
        <v>337</v>
      </c>
      <c r="M35" s="866"/>
    </row>
    <row r="36" spans="1:13" ht="14.25" customHeight="1">
      <c r="A36" s="880"/>
      <c r="B36" s="872"/>
      <c r="C36" s="873"/>
      <c r="D36" s="873"/>
      <c r="E36" s="98"/>
      <c r="F36" s="107">
        <f>COUNTIF('Form.A1- Partenaires'!C35:C39,"Université")</f>
        <v>0</v>
      </c>
      <c r="G36" s="108">
        <f>COUNTIF('Form.A1- Partenaires'!C35:C39,"CCTT")</f>
        <v>0</v>
      </c>
      <c r="H36" s="106">
        <f>COUNTIF('Form.A1- Partenaires'!C35:C39,"Centre de recherche publique")</f>
        <v>0</v>
      </c>
      <c r="I36" s="50"/>
      <c r="J36" s="875"/>
      <c r="K36" s="134" t="s">
        <v>27</v>
      </c>
      <c r="L36" s="865" t="s">
        <v>338</v>
      </c>
      <c r="M36" s="866"/>
    </row>
    <row r="37" spans="1:13" ht="14.25" customHeight="1" thickBot="1">
      <c r="A37" s="129">
        <f>'Form. A3- Montage financier'!B7</f>
        <v>0</v>
      </c>
      <c r="B37" s="130" t="e">
        <f>'Form. A4- Calcul des FIR-CRIBIQ'!H29</f>
        <v>#DIV/0!</v>
      </c>
      <c r="C37" s="128">
        <f>'Form. A4- Calcul des FIR-CRIBIQ'!H19</f>
        <v>0</v>
      </c>
      <c r="D37" s="54" t="e">
        <f>A37+B37+C37</f>
        <v>#DIV/0!</v>
      </c>
      <c r="E37" s="98"/>
      <c r="F37" s="867">
        <f>F36+G36+H36</f>
        <v>0</v>
      </c>
      <c r="G37" s="868"/>
      <c r="H37" s="869"/>
      <c r="I37" s="50"/>
      <c r="J37" s="876"/>
      <c r="K37" s="135" t="s">
        <v>95</v>
      </c>
      <c r="L37" s="870" t="s">
        <v>339</v>
      </c>
      <c r="M37" s="871"/>
    </row>
    <row r="38" spans="1:13" ht="14.25" customHeight="1">
      <c r="E38" s="98"/>
      <c r="F38" s="98"/>
      <c r="G38" s="49"/>
      <c r="I38" s="50"/>
      <c r="J38" s="39"/>
      <c r="K38" s="39"/>
      <c r="L38" s="39"/>
    </row>
    <row r="39" spans="1:13" ht="15" customHeight="1">
      <c r="E39" s="98"/>
      <c r="F39" s="98"/>
      <c r="G39" s="49"/>
      <c r="I39" s="50"/>
      <c r="J39" s="39"/>
      <c r="K39" s="39"/>
      <c r="L39" s="39"/>
    </row>
    <row r="40" spans="1:13" ht="14.25" customHeight="1">
      <c r="E40" s="98"/>
      <c r="I40" s="50"/>
    </row>
    <row r="41" spans="1:13" ht="17.25" customHeight="1"/>
    <row r="42" spans="1:13" ht="21" customHeight="1">
      <c r="I42" s="51"/>
    </row>
    <row r="43" spans="1:13" ht="14.25" customHeight="1">
      <c r="A43" s="52"/>
      <c r="I43" s="53"/>
    </row>
    <row r="44" spans="1:13" ht="18" customHeight="1">
      <c r="A44" s="52"/>
      <c r="I44" s="55"/>
    </row>
    <row r="45" spans="1:13" ht="30" hidden="1" customHeight="1">
      <c r="A45" s="877" t="s">
        <v>340</v>
      </c>
      <c r="B45" s="878"/>
      <c r="C45" s="878"/>
      <c r="D45" s="878"/>
      <c r="E45" s="878"/>
      <c r="F45" s="878"/>
      <c r="G45" s="878"/>
      <c r="H45" s="878"/>
      <c r="I45" s="878"/>
      <c r="J45" s="878"/>
      <c r="K45" s="878"/>
      <c r="L45" s="878"/>
      <c r="M45" s="879"/>
    </row>
    <row r="46" spans="1:13" ht="57.75" hidden="1" customHeight="1">
      <c r="A46" s="1"/>
      <c r="B46" s="859" t="s">
        <v>341</v>
      </c>
      <c r="C46" s="860"/>
      <c r="D46" s="860"/>
      <c r="E46" s="860"/>
      <c r="F46" s="861"/>
      <c r="G46" s="859" t="s">
        <v>342</v>
      </c>
      <c r="H46" s="860"/>
      <c r="I46" s="861"/>
      <c r="J46" s="862" t="s">
        <v>343</v>
      </c>
      <c r="K46" s="863"/>
      <c r="L46" s="864"/>
      <c r="M46" s="63" t="s">
        <v>344</v>
      </c>
    </row>
    <row r="47" spans="1:13" ht="45" hidden="1" customHeight="1">
      <c r="A47" s="64"/>
      <c r="B47" s="65" t="s">
        <v>345</v>
      </c>
      <c r="C47" s="66"/>
      <c r="D47" s="67" t="s">
        <v>346</v>
      </c>
      <c r="E47" s="67" t="s">
        <v>93</v>
      </c>
      <c r="F47" s="68" t="s">
        <v>347</v>
      </c>
      <c r="G47" s="65" t="s">
        <v>348</v>
      </c>
      <c r="H47" s="67" t="s">
        <v>93</v>
      </c>
      <c r="I47" s="69" t="s">
        <v>349</v>
      </c>
      <c r="J47" s="66" t="s">
        <v>345</v>
      </c>
      <c r="K47" s="67" t="s">
        <v>93</v>
      </c>
      <c r="L47" s="68" t="s">
        <v>347</v>
      </c>
      <c r="M47" s="70"/>
    </row>
    <row r="48" spans="1:13" ht="15" hidden="1" customHeight="1">
      <c r="A48" s="71" t="s">
        <v>286</v>
      </c>
      <c r="B48" s="72">
        <v>25500</v>
      </c>
      <c r="C48" s="73"/>
      <c r="D48" s="74">
        <f>D13</f>
        <v>0</v>
      </c>
      <c r="E48" s="74"/>
      <c r="F48" s="75">
        <f>B48+D48</f>
        <v>25500</v>
      </c>
      <c r="G48" s="72">
        <v>66000</v>
      </c>
      <c r="H48" s="76">
        <v>0</v>
      </c>
      <c r="I48" s="75">
        <f>G48+H48</f>
        <v>66000</v>
      </c>
      <c r="J48" s="73">
        <f>C13-B48-D48-G48</f>
        <v>-91500</v>
      </c>
      <c r="K48" s="76">
        <v>0</v>
      </c>
      <c r="L48" s="75">
        <f>J48+K48</f>
        <v>-91500</v>
      </c>
      <c r="M48" s="77" t="e">
        <f>#REF!+#REF!</f>
        <v>#REF!</v>
      </c>
    </row>
    <row r="49" spans="1:13" ht="15.75" hidden="1" customHeight="1" thickBot="1">
      <c r="A49" s="78" t="s">
        <v>350</v>
      </c>
      <c r="B49" s="60">
        <f>B48/B54</f>
        <v>0.39999890878388056</v>
      </c>
      <c r="C49" s="79"/>
      <c r="D49" s="74"/>
      <c r="E49" s="74"/>
      <c r="F49" s="80"/>
      <c r="G49" s="60">
        <f>(B48+G48)/(B54+G54)</f>
        <v>0.3879797620022078</v>
      </c>
      <c r="H49" s="76"/>
      <c r="I49" s="80"/>
      <c r="J49" s="81">
        <f>(B48+G48+J48)/(J54+G54+B54)</f>
        <v>0</v>
      </c>
      <c r="K49" s="76"/>
      <c r="M49" s="77"/>
    </row>
    <row r="50" spans="1:13" ht="15" hidden="1" customHeight="1">
      <c r="A50" s="71" t="s">
        <v>351</v>
      </c>
      <c r="B50" s="72">
        <f>18000/1.15</f>
        <v>15652.17391304348</v>
      </c>
      <c r="C50" s="73"/>
      <c r="D50" s="82">
        <f>F27</f>
        <v>0</v>
      </c>
      <c r="E50" s="82">
        <f>B50*15%</f>
        <v>2347.826086956522</v>
      </c>
      <c r="F50" s="75">
        <f>B50+E50</f>
        <v>18000</v>
      </c>
      <c r="G50" s="72">
        <f>44000/1.15</f>
        <v>38260.869565217392</v>
      </c>
      <c r="H50" s="82">
        <f>15%*G50</f>
        <v>5739.130434782609</v>
      </c>
      <c r="I50" s="75">
        <f>G50+H50</f>
        <v>44000</v>
      </c>
      <c r="J50" s="73">
        <f>27500/1.15</f>
        <v>23913.043478260872</v>
      </c>
      <c r="K50" s="82">
        <f>J50*15%</f>
        <v>3586.9565217391305</v>
      </c>
      <c r="L50" s="75">
        <f>J50+K50</f>
        <v>27500.000000000004</v>
      </c>
      <c r="M50" s="77" t="e">
        <f>#REF!+#REF!</f>
        <v>#REF!</v>
      </c>
    </row>
    <row r="51" spans="1:13" ht="15.75" hidden="1" customHeight="1" thickBot="1">
      <c r="A51" s="78" t="s">
        <v>352</v>
      </c>
      <c r="B51" s="83">
        <f>B50/B54</f>
        <v>0.24552362687501622</v>
      </c>
      <c r="C51" s="84"/>
      <c r="D51" s="82"/>
      <c r="E51" s="82"/>
      <c r="F51" s="80"/>
      <c r="G51" s="83">
        <f>I50/I54</f>
        <v>0.24743288383026099</v>
      </c>
      <c r="H51" s="76"/>
      <c r="I51" s="80"/>
      <c r="J51" s="62">
        <f>(B50+G50+J50)/(B54+G54+J54)</f>
        <v>0.37555399459370092</v>
      </c>
      <c r="K51" s="76"/>
      <c r="M51" s="77"/>
    </row>
    <row r="52" spans="1:13" s="13" customFormat="1" ht="15" hidden="1" customHeight="1">
      <c r="A52" s="71" t="s">
        <v>353</v>
      </c>
      <c r="B52" s="72">
        <v>22598</v>
      </c>
      <c r="C52" s="73"/>
      <c r="D52" s="82">
        <v>0</v>
      </c>
      <c r="E52" s="82">
        <v>0</v>
      </c>
      <c r="F52" s="75">
        <f>B52+D52+E52</f>
        <v>22598</v>
      </c>
      <c r="G52" s="85">
        <v>67826</v>
      </c>
      <c r="H52" s="86"/>
      <c r="I52" s="75">
        <f>G52+H52</f>
        <v>67826</v>
      </c>
      <c r="J52" s="87">
        <v>38980</v>
      </c>
      <c r="K52" s="86"/>
      <c r="L52" s="75">
        <f>J52+K52</f>
        <v>38980</v>
      </c>
      <c r="M52" s="77" t="e">
        <f>#REF!+#REF!</f>
        <v>#REF!</v>
      </c>
    </row>
    <row r="53" spans="1:13" s="13" customFormat="1" ht="15.75" hidden="1" customHeight="1" thickBot="1">
      <c r="A53" s="88" t="s">
        <v>354</v>
      </c>
      <c r="B53" s="83">
        <f>(B48+B52)/B54</f>
        <v>0.75447637312498383</v>
      </c>
      <c r="C53" s="84"/>
      <c r="D53" s="82"/>
      <c r="E53" s="82"/>
      <c r="F53" s="89"/>
      <c r="G53" s="60">
        <f>(B52+G52)/(B54+G54)</f>
        <v>0.38341728960970101</v>
      </c>
      <c r="H53" s="86"/>
      <c r="I53" s="89"/>
      <c r="J53" s="61">
        <f>(B48+G48+J48+B52+G52+J52)/(B54+G54+J54)</f>
        <v>0.62444600540629902</v>
      </c>
      <c r="K53" s="86"/>
      <c r="M53" s="77"/>
    </row>
    <row r="54" spans="1:13" ht="23.25" hidden="1" customHeight="1">
      <c r="A54" s="90" t="s">
        <v>11</v>
      </c>
      <c r="B54" s="91">
        <f t="shared" ref="B54:H54" si="5">B48+B50+B52</f>
        <v>63750.17391304348</v>
      </c>
      <c r="C54" s="92"/>
      <c r="D54" s="93">
        <f t="shared" si="5"/>
        <v>0</v>
      </c>
      <c r="E54" s="93">
        <f t="shared" si="5"/>
        <v>2347.826086956522</v>
      </c>
      <c r="F54" s="94">
        <f t="shared" si="5"/>
        <v>66098</v>
      </c>
      <c r="G54" s="91">
        <f t="shared" si="5"/>
        <v>172086.86956521741</v>
      </c>
      <c r="H54" s="93">
        <f t="shared" si="5"/>
        <v>5739.130434782609</v>
      </c>
      <c r="I54" s="95">
        <f>G54+H54</f>
        <v>177826.00000000003</v>
      </c>
      <c r="J54" s="92">
        <f>J48+J50+J52</f>
        <v>-28606.956521739135</v>
      </c>
      <c r="K54" s="93">
        <f>K48+K50+K52</f>
        <v>3586.9565217391305</v>
      </c>
      <c r="L54" s="95">
        <f>J54+K54</f>
        <v>-25020.000000000004</v>
      </c>
      <c r="M54" s="96" t="e">
        <f t="shared" ref="M54" si="6">M48+M50+M52</f>
        <v>#REF!</v>
      </c>
    </row>
    <row r="55" spans="1:13" ht="15" hidden="1" customHeight="1"/>
    <row r="56" spans="1:13" ht="15" hidden="1" customHeight="1">
      <c r="F56" s="97" t="e">
        <f>F48/C13</f>
        <v>#DIV/0!</v>
      </c>
      <c r="G56" s="97" t="e">
        <f>(I48+F48)/C13</f>
        <v>#DIV/0!</v>
      </c>
    </row>
    <row r="57" spans="1:13">
      <c r="D57" s="56"/>
    </row>
    <row r="58" spans="1:13">
      <c r="D58" s="56"/>
    </row>
  </sheetData>
  <mergeCells count="38">
    <mergeCell ref="L17:L26"/>
    <mergeCell ref="K29:M29"/>
    <mergeCell ref="L33:M33"/>
    <mergeCell ref="L34:M34"/>
    <mergeCell ref="A34:C34"/>
    <mergeCell ref="F34:H34"/>
    <mergeCell ref="F32:H32"/>
    <mergeCell ref="A29:C29"/>
    <mergeCell ref="F29:H29"/>
    <mergeCell ref="B46:F46"/>
    <mergeCell ref="G46:I46"/>
    <mergeCell ref="J46:L46"/>
    <mergeCell ref="L35:M35"/>
    <mergeCell ref="L36:M36"/>
    <mergeCell ref="F37:H37"/>
    <mergeCell ref="L37:M37"/>
    <mergeCell ref="B35:B36"/>
    <mergeCell ref="C35:C36"/>
    <mergeCell ref="D35:D36"/>
    <mergeCell ref="J33:J37"/>
    <mergeCell ref="A45:M45"/>
    <mergeCell ref="A35:A36"/>
    <mergeCell ref="K1:M2"/>
    <mergeCell ref="E2:F2"/>
    <mergeCell ref="J4:K4"/>
    <mergeCell ref="L4:M4"/>
    <mergeCell ref="A15:E15"/>
    <mergeCell ref="A1:B2"/>
    <mergeCell ref="E1:F1"/>
    <mergeCell ref="J1:J2"/>
    <mergeCell ref="A3:B4"/>
    <mergeCell ref="D3:D4"/>
    <mergeCell ref="J3:K3"/>
    <mergeCell ref="L3:M3"/>
    <mergeCell ref="G15:H15"/>
    <mergeCell ref="F6:J6"/>
    <mergeCell ref="J15:L15"/>
    <mergeCell ref="A6:D6"/>
  </mergeCells>
  <conditionalFormatting sqref="B49:C49">
    <cfRule type="cellIs" dxfId="79" priority="24" operator="greaterThan">
      <formula>0.4</formula>
    </cfRule>
  </conditionalFormatting>
  <conditionalFormatting sqref="B51:C51">
    <cfRule type="cellIs" dxfId="78" priority="21" operator="lessThan">
      <formula>0.2</formula>
    </cfRule>
  </conditionalFormatting>
  <conditionalFormatting sqref="B53:C53">
    <cfRule type="cellIs" dxfId="77" priority="23" operator="greaterThan">
      <formula>0.8</formula>
    </cfRule>
  </conditionalFormatting>
  <conditionalFormatting sqref="G49">
    <cfRule type="cellIs" dxfId="76" priority="19" operator="greaterThan">
      <formula>0.4</formula>
    </cfRule>
  </conditionalFormatting>
  <conditionalFormatting sqref="G51">
    <cfRule type="cellIs" dxfId="75" priority="18" operator="lessThan">
      <formula>0.2</formula>
    </cfRule>
  </conditionalFormatting>
  <conditionalFormatting sqref="G53">
    <cfRule type="cellIs" dxfId="74" priority="17" operator="greaterThan">
      <formula>0.8</formula>
    </cfRule>
  </conditionalFormatting>
  <conditionalFormatting sqref="J49">
    <cfRule type="cellIs" dxfId="73" priority="16" operator="greaterThan">
      <formula>0.4</formula>
    </cfRule>
  </conditionalFormatting>
  <conditionalFormatting sqref="J51">
    <cfRule type="cellIs" dxfId="72" priority="20" operator="lessThan">
      <formula>0.2</formula>
    </cfRule>
  </conditionalFormatting>
  <conditionalFormatting sqref="J53">
    <cfRule type="cellIs" dxfId="71" priority="22" operator="greaterThan">
      <formula>0.8</formula>
    </cfRule>
  </conditionalFormatting>
  <conditionalFormatting sqref="K31">
    <cfRule type="cellIs" dxfId="70" priority="27" operator="greaterThan">
      <formula>0.4</formula>
    </cfRule>
  </conditionalFormatting>
  <conditionalFormatting sqref="L31">
    <cfRule type="cellIs" dxfId="69" priority="26" operator="greaterThan">
      <formula>0.801</formula>
    </cfRule>
  </conditionalFormatting>
  <conditionalFormatting sqref="M31">
    <cfRule type="cellIs" dxfId="68" priority="25" operator="lessThan">
      <formula>0.199</formula>
    </cfRule>
  </conditionalFormatting>
  <pageMargins left="0.7" right="0.7" top="0.75" bottom="0.75" header="0.3" footer="0.3"/>
  <pageSetup scale="55" orientation="landscape" horizontalDpi="4294967295" verticalDpi="4294967295" r:id="rId1"/>
  <colBreaks count="1" manualBreakCount="1">
    <brk id="13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8959-E9CB-429E-B453-47829EAEF7C2}">
  <dimension ref="A1:K19"/>
  <sheetViews>
    <sheetView workbookViewId="0">
      <selection activeCell="I18" sqref="I18"/>
    </sheetView>
  </sheetViews>
  <sheetFormatPr baseColWidth="10" defaultRowHeight="14.5"/>
  <cols>
    <col min="1" max="1" width="11.1796875" bestFit="1" customWidth="1"/>
    <col min="2" max="3" width="8.1796875" bestFit="1" customWidth="1"/>
    <col min="7" max="7" width="30.36328125" bestFit="1" customWidth="1"/>
    <col min="8" max="8" width="10.54296875" bestFit="1" customWidth="1"/>
    <col min="9" max="9" width="9.6328125" bestFit="1" customWidth="1"/>
    <col min="10" max="10" width="12" bestFit="1" customWidth="1"/>
    <col min="11" max="11" width="12.26953125" bestFit="1" customWidth="1"/>
  </cols>
  <sheetData>
    <row r="1" spans="1:11" ht="46.5" thickBot="1">
      <c r="A1" s="508" t="s">
        <v>355</v>
      </c>
      <c r="B1" s="906" t="s">
        <v>356</v>
      </c>
      <c r="C1" s="906"/>
      <c r="D1" s="906"/>
      <c r="E1" s="509" t="s">
        <v>357</v>
      </c>
      <c r="F1" s="510" t="s">
        <v>286</v>
      </c>
      <c r="G1" s="511" t="s">
        <v>358</v>
      </c>
      <c r="H1" s="512" t="s">
        <v>31</v>
      </c>
      <c r="I1" s="513" t="s">
        <v>359</v>
      </c>
      <c r="J1" s="514" t="s">
        <v>360</v>
      </c>
      <c r="K1" s="515" t="s">
        <v>361</v>
      </c>
    </row>
    <row r="2" spans="1:11" ht="15" thickBot="1">
      <c r="A2" s="907" t="s">
        <v>362</v>
      </c>
      <c r="B2" s="908"/>
      <c r="C2" s="908"/>
      <c r="D2" s="908"/>
      <c r="E2" s="908"/>
      <c r="F2" s="909"/>
      <c r="G2" s="910" t="s">
        <v>363</v>
      </c>
      <c r="H2" s="911"/>
      <c r="I2" s="911"/>
      <c r="J2" s="911"/>
      <c r="K2" s="912"/>
    </row>
    <row r="3" spans="1:11" ht="46">
      <c r="A3" s="516" t="s">
        <v>364</v>
      </c>
      <c r="B3" s="517" t="s">
        <v>8</v>
      </c>
      <c r="C3" s="517" t="s">
        <v>9</v>
      </c>
      <c r="D3" s="517" t="s">
        <v>10</v>
      </c>
      <c r="E3" s="517" t="s">
        <v>365</v>
      </c>
      <c r="F3" s="518" t="s">
        <v>366</v>
      </c>
      <c r="G3" s="519" t="s">
        <v>367</v>
      </c>
      <c r="H3" s="520" t="s">
        <v>368</v>
      </c>
      <c r="I3" s="521" t="s">
        <v>369</v>
      </c>
      <c r="J3" s="521" t="s">
        <v>370</v>
      </c>
      <c r="K3" s="518" t="s">
        <v>371</v>
      </c>
    </row>
    <row r="4" spans="1:11" ht="46">
      <c r="A4" s="522" t="s">
        <v>372</v>
      </c>
      <c r="B4" s="523"/>
      <c r="C4" s="523"/>
      <c r="D4" s="523"/>
      <c r="E4" s="524">
        <f>SUM(B4:D4)</f>
        <v>0</v>
      </c>
      <c r="F4" s="525" t="str">
        <f t="shared" ref="F4:F10" si="0">IFERROR(E4/$E$11,"")</f>
        <v/>
      </c>
      <c r="G4" s="526" t="s">
        <v>396</v>
      </c>
      <c r="H4" s="527"/>
      <c r="I4" s="528"/>
      <c r="J4" s="528"/>
      <c r="K4" s="529" t="str">
        <f>IFERROR((I4+J4)/$E$11,"")</f>
        <v/>
      </c>
    </row>
    <row r="5" spans="1:11" ht="23">
      <c r="A5" s="522" t="s">
        <v>373</v>
      </c>
      <c r="B5" s="523"/>
      <c r="C5" s="523"/>
      <c r="D5" s="523"/>
      <c r="E5" s="524">
        <f t="shared" ref="E5:E10" si="1">SUM(B5:D5)</f>
        <v>0</v>
      </c>
      <c r="F5" s="525" t="str">
        <f t="shared" si="0"/>
        <v/>
      </c>
      <c r="G5" s="526" t="s">
        <v>395</v>
      </c>
      <c r="H5" s="530"/>
      <c r="I5" s="531"/>
      <c r="J5" s="532"/>
      <c r="K5" s="529" t="str">
        <f>IFERROR((I5+J5)/$E$11,"")</f>
        <v/>
      </c>
    </row>
    <row r="6" spans="1:11" ht="57.5">
      <c r="A6" s="522" t="s">
        <v>374</v>
      </c>
      <c r="B6" s="523"/>
      <c r="C6" s="523"/>
      <c r="D6" s="523"/>
      <c r="E6" s="524">
        <f t="shared" si="1"/>
        <v>0</v>
      </c>
      <c r="F6" s="525" t="str">
        <f t="shared" si="0"/>
        <v/>
      </c>
      <c r="G6" s="526" t="s">
        <v>375</v>
      </c>
      <c r="H6" s="530"/>
      <c r="I6" s="531"/>
      <c r="J6" s="532"/>
      <c r="K6" s="529" t="str">
        <f t="shared" ref="K6:K12" si="2">IFERROR((I6+J6)/$E$11,"")</f>
        <v/>
      </c>
    </row>
    <row r="7" spans="1:11" ht="34.5">
      <c r="A7" s="522" t="s">
        <v>376</v>
      </c>
      <c r="B7" s="523"/>
      <c r="C7" s="523"/>
      <c r="D7" s="523"/>
      <c r="E7" s="524">
        <f t="shared" si="1"/>
        <v>0</v>
      </c>
      <c r="F7" s="525" t="str">
        <f t="shared" si="0"/>
        <v/>
      </c>
      <c r="G7" s="526" t="s">
        <v>377</v>
      </c>
      <c r="H7" s="530"/>
      <c r="I7" s="531"/>
      <c r="J7" s="532"/>
      <c r="K7" s="529" t="str">
        <f t="shared" si="2"/>
        <v/>
      </c>
    </row>
    <row r="8" spans="1:11" ht="34.5">
      <c r="A8" s="522" t="s">
        <v>16</v>
      </c>
      <c r="B8" s="523"/>
      <c r="C8" s="523"/>
      <c r="D8" s="523"/>
      <c r="E8" s="524">
        <f t="shared" si="1"/>
        <v>0</v>
      </c>
      <c r="F8" s="525" t="str">
        <f t="shared" si="0"/>
        <v/>
      </c>
      <c r="G8" s="533" t="s">
        <v>378</v>
      </c>
      <c r="H8" s="530"/>
      <c r="I8" s="531"/>
      <c r="J8" s="532"/>
      <c r="K8" s="529" t="str">
        <f t="shared" si="2"/>
        <v/>
      </c>
    </row>
    <row r="9" spans="1:11" ht="23">
      <c r="A9" s="522" t="s">
        <v>379</v>
      </c>
      <c r="B9" s="523"/>
      <c r="C9" s="523"/>
      <c r="D9" s="523"/>
      <c r="E9" s="524">
        <f>SUM(B9:D9)</f>
        <v>0</v>
      </c>
      <c r="F9" s="525" t="str">
        <f t="shared" si="0"/>
        <v/>
      </c>
      <c r="G9" s="533" t="s">
        <v>380</v>
      </c>
      <c r="H9" s="527"/>
      <c r="I9" s="528"/>
      <c r="J9" s="528"/>
      <c r="K9" s="529" t="str">
        <f t="shared" si="2"/>
        <v/>
      </c>
    </row>
    <row r="10" spans="1:11" ht="58" thickBot="1">
      <c r="A10" s="534" t="s">
        <v>381</v>
      </c>
      <c r="B10" s="535"/>
      <c r="C10" s="535"/>
      <c r="D10" s="535"/>
      <c r="E10" s="536">
        <f t="shared" si="1"/>
        <v>0</v>
      </c>
      <c r="F10" s="537" t="str">
        <f t="shared" si="0"/>
        <v/>
      </c>
      <c r="G10" s="526" t="s">
        <v>382</v>
      </c>
      <c r="H10" s="530"/>
      <c r="I10" s="531"/>
      <c r="J10" s="532"/>
      <c r="K10" s="529" t="str">
        <f t="shared" si="2"/>
        <v/>
      </c>
    </row>
    <row r="11" spans="1:11" ht="23">
      <c r="A11" s="538" t="s">
        <v>348</v>
      </c>
      <c r="B11" s="539">
        <f>SUM(B4:B10)</f>
        <v>0</v>
      </c>
      <c r="C11" s="539">
        <f t="shared" ref="C11:D11" si="3">SUM(C4:C10)</f>
        <v>0</v>
      </c>
      <c r="D11" s="539">
        <f t="shared" si="3"/>
        <v>0</v>
      </c>
      <c r="E11" s="539">
        <f>SUM(E4:E10)</f>
        <v>0</v>
      </c>
      <c r="F11" s="540">
        <f>SUM(F4:F10)</f>
        <v>0</v>
      </c>
      <c r="G11" s="526" t="s">
        <v>383</v>
      </c>
      <c r="H11" s="530"/>
      <c r="I11" s="531"/>
      <c r="J11" s="532"/>
      <c r="K11" s="529" t="str">
        <f t="shared" si="2"/>
        <v/>
      </c>
    </row>
    <row r="12" spans="1:11" ht="46">
      <c r="A12" s="541" t="s">
        <v>384</v>
      </c>
      <c r="B12" s="523"/>
      <c r="C12" s="523"/>
      <c r="D12" s="532"/>
      <c r="E12" s="542">
        <f>SUM(B12:D12)</f>
        <v>0</v>
      </c>
      <c r="F12" s="543"/>
      <c r="G12" s="526" t="s">
        <v>385</v>
      </c>
      <c r="H12" s="530"/>
      <c r="I12" s="531"/>
      <c r="J12" s="532"/>
      <c r="K12" s="529" t="str">
        <f t="shared" si="2"/>
        <v/>
      </c>
    </row>
    <row r="13" spans="1:11" ht="23.5" thickBot="1">
      <c r="A13" s="544" t="s">
        <v>386</v>
      </c>
      <c r="B13" s="545">
        <f>B11+B12</f>
        <v>0</v>
      </c>
      <c r="C13" s="545">
        <f t="shared" ref="C13:E13" si="4">C11+C12</f>
        <v>0</v>
      </c>
      <c r="D13" s="545">
        <f t="shared" si="4"/>
        <v>0</v>
      </c>
      <c r="E13" s="545">
        <f t="shared" si="4"/>
        <v>0</v>
      </c>
      <c r="F13" s="543"/>
      <c r="G13" s="546" t="s">
        <v>387</v>
      </c>
      <c r="H13" s="547"/>
      <c r="I13" s="548"/>
      <c r="J13" s="549"/>
      <c r="K13" s="550" t="str">
        <f>IFERROR((I13+J13)/$E$11,"")</f>
        <v/>
      </c>
    </row>
    <row r="14" spans="1:11" ht="23.5" thickBot="1">
      <c r="A14" s="551">
        <f>IF(AND(C11=0,D11=0),1,IF(D11=0,2,3))*0.5</f>
        <v>0.5</v>
      </c>
      <c r="B14" s="913" t="s">
        <v>388</v>
      </c>
      <c r="C14" s="914"/>
      <c r="D14" s="915"/>
      <c r="E14" s="573">
        <f>IF($H$1="","Choisir PME ou GE",IFERROR(ROUND(IF(AND($K$16&gt;0.4,$H$1="PME"),(SUM(E4:E8)*0.27*0.4),IF(AND($K$16&gt;0.2,$H$1="GE"),(SUM(E4:E8)*0.27*0.2),(SUM(E4:E8)*0.27*(ROUND(I16/E11,6))))),0),""))</f>
        <v>0</v>
      </c>
      <c r="F14" s="552"/>
      <c r="G14" s="553" t="s">
        <v>389</v>
      </c>
      <c r="H14" s="554"/>
      <c r="I14" s="528"/>
      <c r="J14" s="555"/>
      <c r="K14" s="529" t="str">
        <f t="shared" ref="K14" si="5">IFERROR((I14+J14)/$E$11,"")</f>
        <v/>
      </c>
    </row>
    <row r="15" spans="1:11" ht="23">
      <c r="A15" s="551" t="s">
        <v>31</v>
      </c>
      <c r="B15" s="551" t="s">
        <v>33</v>
      </c>
      <c r="C15" s="556"/>
      <c r="D15" s="556"/>
      <c r="E15" s="556"/>
      <c r="F15" s="556"/>
      <c r="G15" s="553" t="s">
        <v>390</v>
      </c>
      <c r="H15" s="557"/>
      <c r="I15" s="531"/>
      <c r="J15" s="558"/>
      <c r="K15" s="559" t="str">
        <f>IFERROR((I15+J15)/$E$11,"")</f>
        <v/>
      </c>
    </row>
    <row r="16" spans="1:11" ht="15" thickBot="1">
      <c r="A16" s="556"/>
      <c r="B16" s="556"/>
      <c r="C16" s="556"/>
      <c r="D16" s="556"/>
      <c r="E16" s="556"/>
      <c r="F16" s="556"/>
      <c r="G16" s="916" t="s">
        <v>391</v>
      </c>
      <c r="H16" s="917"/>
      <c r="I16" s="548"/>
      <c r="J16" s="560" t="str">
        <f>_xlfn.CONCAT("(MAX : ",A14," M$)")</f>
        <v>(MAX : 0,5 M$)</v>
      </c>
      <c r="K16" s="561" t="str">
        <f>IFERROR(I16/E11,"")</f>
        <v/>
      </c>
    </row>
    <row r="17" spans="1:11">
      <c r="A17" s="556"/>
      <c r="B17" s="556"/>
      <c r="C17" s="556"/>
      <c r="D17" s="556"/>
      <c r="E17" s="556"/>
      <c r="F17" s="556"/>
      <c r="G17" s="562" t="s">
        <v>392</v>
      </c>
      <c r="H17" s="563"/>
      <c r="I17" s="564">
        <f>SUM(I4:I16)+IF(H1="GE",SUM(J4:J13),0)</f>
        <v>0</v>
      </c>
      <c r="J17" s="565"/>
      <c r="K17" s="566">
        <f>SUM(K4:K16)</f>
        <v>0</v>
      </c>
    </row>
    <row r="18" spans="1:11">
      <c r="A18" s="556"/>
      <c r="B18" s="556"/>
      <c r="C18" s="556"/>
      <c r="D18" s="556"/>
      <c r="E18" s="556"/>
      <c r="F18" s="556"/>
      <c r="G18" s="918" t="s">
        <v>393</v>
      </c>
      <c r="H18" s="919"/>
      <c r="I18" s="567"/>
      <c r="J18" s="568"/>
      <c r="K18" s="569"/>
    </row>
    <row r="19" spans="1:11" ht="15" thickBot="1">
      <c r="A19" s="556"/>
      <c r="B19" s="556"/>
      <c r="C19" s="556"/>
      <c r="D19" s="556"/>
      <c r="E19" s="556"/>
      <c r="F19" s="556"/>
      <c r="G19" s="904" t="s">
        <v>394</v>
      </c>
      <c r="H19" s="905"/>
      <c r="I19" s="570">
        <f>I17+I18</f>
        <v>0</v>
      </c>
      <c r="J19" s="571"/>
      <c r="K19" s="572"/>
    </row>
  </sheetData>
  <mergeCells count="7">
    <mergeCell ref="G19:H19"/>
    <mergeCell ref="B1:D1"/>
    <mergeCell ref="A2:F2"/>
    <mergeCell ref="G2:K2"/>
    <mergeCell ref="B14:D14"/>
    <mergeCell ref="G16:H16"/>
    <mergeCell ref="G18:H18"/>
  </mergeCells>
  <conditionalFormatting sqref="B11">
    <cfRule type="expression" dxfId="67" priority="37">
      <formula>AND($B$11=0, OR($C$11&gt;0, $D$11&gt;0))</formula>
    </cfRule>
  </conditionalFormatting>
  <conditionalFormatting sqref="C11">
    <cfRule type="expression" dxfId="66" priority="36">
      <formula>AND($C$11=0,$D$11&gt;0)</formula>
    </cfRule>
  </conditionalFormatting>
  <conditionalFormatting sqref="E9">
    <cfRule type="expression" dxfId="65" priority="76">
      <formula>AND(SUM($J$9:$J$13)&gt;$E$9,$H$1="ge")</formula>
    </cfRule>
  </conditionalFormatting>
  <conditionalFormatting sqref="E10">
    <cfRule type="expression" dxfId="64" priority="47">
      <formula>$E$10&lt;=50000</formula>
    </cfRule>
    <cfRule type="expression" dxfId="63" priority="46">
      <formula>$E$10&gt;50000</formula>
    </cfRule>
    <cfRule type="expression" priority="45" stopIfTrue="1">
      <formula>$E$10=""</formula>
    </cfRule>
    <cfRule type="expression" priority="44" stopIfTrue="1">
      <formula>$E$10=0</formula>
    </cfRule>
  </conditionalFormatting>
  <conditionalFormatting sqref="E12">
    <cfRule type="expression" dxfId="62" priority="29">
      <formula>$E$12&gt;$E$14</formula>
    </cfRule>
    <cfRule type="expression" dxfId="61" priority="40">
      <formula>AND($E$12&lt;&gt;0,$E$12&lt;=$E$14)</formula>
    </cfRule>
  </conditionalFormatting>
  <conditionalFormatting sqref="E13 I19">
    <cfRule type="expression" dxfId="60" priority="3">
      <formula>$E$13&lt;&gt;$I$19</formula>
    </cfRule>
  </conditionalFormatting>
  <conditionalFormatting sqref="E14">
    <cfRule type="expression" dxfId="59" priority="63">
      <formula>$H$1=""</formula>
    </cfRule>
  </conditionalFormatting>
  <conditionalFormatting sqref="F10">
    <cfRule type="expression" dxfId="58" priority="50">
      <formula>$F$10&gt;0.05</formula>
    </cfRule>
    <cfRule type="expression" dxfId="57" priority="49">
      <formula>$F$10&lt;=0.05</formula>
    </cfRule>
    <cfRule type="expression" priority="43" stopIfTrue="1">
      <formula>$F$10=0</formula>
    </cfRule>
    <cfRule type="expression" priority="48" stopIfTrue="1">
      <formula>$F$10=""</formula>
    </cfRule>
  </conditionalFormatting>
  <conditionalFormatting sqref="H1">
    <cfRule type="expression" dxfId="56" priority="38">
      <formula>$H$1="GE"</formula>
    </cfRule>
    <cfRule type="expression" dxfId="55" priority="39">
      <formula>$H$1="PME"</formula>
    </cfRule>
  </conditionalFormatting>
  <conditionalFormatting sqref="H4">
    <cfRule type="expression" dxfId="54" priority="23">
      <formula>AND($H$4="",$I$4&gt;0)</formula>
    </cfRule>
  </conditionalFormatting>
  <conditionalFormatting sqref="H5">
    <cfRule type="expression" dxfId="53" priority="22">
      <formula>AND($H$5="",$I$5&gt;0)</formula>
    </cfRule>
  </conditionalFormatting>
  <conditionalFormatting sqref="H6">
    <cfRule type="expression" dxfId="52" priority="21">
      <formula>AND($H$6="",$I$6&gt;0)</formula>
    </cfRule>
  </conditionalFormatting>
  <conditionalFormatting sqref="H7">
    <cfRule type="expression" dxfId="51" priority="20">
      <formula>AND($H$7="",$I$7&gt;0)</formula>
    </cfRule>
  </conditionalFormatting>
  <conditionalFormatting sqref="H8">
    <cfRule type="expression" dxfId="50" priority="19">
      <formula>AND($H$8="",$I$8&gt;0)</formula>
    </cfRule>
  </conditionalFormatting>
  <conditionalFormatting sqref="H9">
    <cfRule type="expression" dxfId="49" priority="28">
      <formula>AND($H$9="",$I$9&gt;0)</formula>
    </cfRule>
  </conditionalFormatting>
  <conditionalFormatting sqref="H10">
    <cfRule type="expression" dxfId="48" priority="27">
      <formula>AND($H$10="",$I$10&gt;0)</formula>
    </cfRule>
  </conditionalFormatting>
  <conditionalFormatting sqref="H11">
    <cfRule type="expression" dxfId="47" priority="26">
      <formula>AND($H$11="",$I$11&gt;0)</formula>
    </cfRule>
  </conditionalFormatting>
  <conditionalFormatting sqref="H12">
    <cfRule type="expression" dxfId="46" priority="25">
      <formula>AND($H$12="",$I$12&gt;0)</formula>
    </cfRule>
  </conditionalFormatting>
  <conditionalFormatting sqref="H13">
    <cfRule type="expression" dxfId="45" priority="24">
      <formula>AND($H$13="",$I$13&gt;0)</formula>
    </cfRule>
  </conditionalFormatting>
  <conditionalFormatting sqref="I16">
    <cfRule type="expression" dxfId="44" priority="33">
      <formula>"(SOMME($B$12:$D$12)&gt;1500000)"</formula>
    </cfRule>
    <cfRule type="expression" dxfId="43" priority="34">
      <formula>AND(SUM($B$11:$C$11)&gt;1000000,D11=0)</formula>
    </cfRule>
    <cfRule type="expression" dxfId="42" priority="35">
      <formula>AND($B$11&gt;500000,C11=0,D11=0)</formula>
    </cfRule>
  </conditionalFormatting>
  <conditionalFormatting sqref="I17">
    <cfRule type="expression" dxfId="41" priority="42">
      <formula>AND($I$17&lt;&gt;0,$I$17=$E$11)</formula>
    </cfRule>
    <cfRule type="expression" dxfId="40" priority="41">
      <formula>$I$17&lt;&gt;$E$11</formula>
    </cfRule>
  </conditionalFormatting>
  <conditionalFormatting sqref="J4 J9">
    <cfRule type="expression" dxfId="39" priority="67">
      <formula>SUM($J$4:$J$13)&gt;SUM($I$4:$I$13)</formula>
    </cfRule>
  </conditionalFormatting>
  <conditionalFormatting sqref="J4">
    <cfRule type="expression" dxfId="38" priority="14">
      <formula>$J$4&gt;$I$4</formula>
    </cfRule>
  </conditionalFormatting>
  <conditionalFormatting sqref="J5">
    <cfRule type="expression" dxfId="37" priority="17">
      <formula>$J$5&gt;$I$5</formula>
    </cfRule>
  </conditionalFormatting>
  <conditionalFormatting sqref="J5:J8">
    <cfRule type="expression" dxfId="36" priority="69">
      <formula>SUM($J$4:$J$13)&gt;SUM($I$4:$I$13)</formula>
    </cfRule>
    <cfRule type="expression" dxfId="35" priority="68" stopIfTrue="1">
      <formula>$H$1="PME"</formula>
    </cfRule>
  </conditionalFormatting>
  <conditionalFormatting sqref="J6">
    <cfRule type="expression" dxfId="34" priority="18">
      <formula>$J$6&gt;$I$6</formula>
    </cfRule>
  </conditionalFormatting>
  <conditionalFormatting sqref="J7">
    <cfRule type="expression" dxfId="33" priority="15">
      <formula>$J$7&gt;$I$7</formula>
    </cfRule>
  </conditionalFormatting>
  <conditionalFormatting sqref="J8">
    <cfRule type="expression" dxfId="32" priority="16">
      <formula>$J$8&gt;$I$8</formula>
    </cfRule>
  </conditionalFormatting>
  <conditionalFormatting sqref="J9 J4">
    <cfRule type="expression" dxfId="31" priority="66">
      <formula>$H$1="PME"</formula>
    </cfRule>
  </conditionalFormatting>
  <conditionalFormatting sqref="J9">
    <cfRule type="expression" dxfId="30" priority="31">
      <formula>$J$9&gt;$I$9</formula>
    </cfRule>
  </conditionalFormatting>
  <conditionalFormatting sqref="J10">
    <cfRule type="expression" dxfId="29" priority="32">
      <formula>$J$10&gt;$I$10</formula>
    </cfRule>
  </conditionalFormatting>
  <conditionalFormatting sqref="J10:J13">
    <cfRule type="expression" dxfId="28" priority="65">
      <formula>SUM($J$4:$J$13)&gt;SUM($I$4:$I$13)</formula>
    </cfRule>
    <cfRule type="expression" dxfId="27" priority="64" stopIfTrue="1">
      <formula>$H$1="PME"</formula>
    </cfRule>
  </conditionalFormatting>
  <conditionalFormatting sqref="J11">
    <cfRule type="expression" dxfId="26" priority="51">
      <formula>$J$11&gt;$I$11</formula>
    </cfRule>
  </conditionalFormatting>
  <conditionalFormatting sqref="J12">
    <cfRule type="expression" dxfId="25" priority="12">
      <formula>$J$12&gt;$I$12</formula>
    </cfRule>
  </conditionalFormatting>
  <conditionalFormatting sqref="J13">
    <cfRule type="expression" dxfId="24" priority="13">
      <formula>$J$13&gt;$I$13</formula>
    </cfRule>
  </conditionalFormatting>
  <conditionalFormatting sqref="K4">
    <cfRule type="expression" dxfId="23" priority="70" stopIfTrue="1">
      <formula>$H$4=""</formula>
    </cfRule>
    <cfRule type="expression" priority="71">
      <formula>SUM($K$4:$K$13)=0%</formula>
    </cfRule>
  </conditionalFormatting>
  <conditionalFormatting sqref="K4:K12">
    <cfRule type="expression" dxfId="22" priority="72">
      <formula>AND(SUM($K$4:$K$13)&lt;40%,SUM($K$4:$K$13)&gt;0%,$H$1="ge")</formula>
    </cfRule>
    <cfRule type="expression" dxfId="21" priority="73">
      <formula>AND(SUM($K$4:$K$13)&gt;=40%,$H$1="ge")</formula>
    </cfRule>
    <cfRule type="expression" dxfId="20" priority="74">
      <formula>AND(SUM($K$4:$K$13)&lt;20%,SUM($K$4:$K$13)&gt;0%,$H$1="PME")</formula>
    </cfRule>
    <cfRule type="expression" dxfId="19" priority="75">
      <formula>AND(SUM($K$4:$K$13)&gt;=20%,$H$1="pme")</formula>
    </cfRule>
  </conditionalFormatting>
  <conditionalFormatting sqref="K5">
    <cfRule type="expression" dxfId="18" priority="11">
      <formula>$H$5=""</formula>
    </cfRule>
  </conditionalFormatting>
  <conditionalFormatting sqref="K5:K13">
    <cfRule type="expression" priority="58">
      <formula>SUM($K$4:$K$13)=0%</formula>
    </cfRule>
  </conditionalFormatting>
  <conditionalFormatting sqref="K6">
    <cfRule type="expression" dxfId="17" priority="10">
      <formula>$H$6=""</formula>
    </cfRule>
  </conditionalFormatting>
  <conditionalFormatting sqref="K7">
    <cfRule type="expression" dxfId="16" priority="9">
      <formula>$H$7=""</formula>
    </cfRule>
  </conditionalFormatting>
  <conditionalFormatting sqref="K8">
    <cfRule type="expression" dxfId="15" priority="8">
      <formula>$H$8=""</formula>
    </cfRule>
  </conditionalFormatting>
  <conditionalFormatting sqref="K9">
    <cfRule type="expression" dxfId="14" priority="7">
      <formula>$H$9=""</formula>
    </cfRule>
  </conditionalFormatting>
  <conditionalFormatting sqref="K10">
    <cfRule type="expression" dxfId="13" priority="6">
      <formula>$H$10=""</formula>
    </cfRule>
  </conditionalFormatting>
  <conditionalFormatting sqref="K11">
    <cfRule type="expression" dxfId="12" priority="5">
      <formula>$H$11=""</formula>
    </cfRule>
  </conditionalFormatting>
  <conditionalFormatting sqref="K12">
    <cfRule type="expression" dxfId="11" priority="4">
      <formula>$H$12=""</formula>
    </cfRule>
  </conditionalFormatting>
  <conditionalFormatting sqref="K13">
    <cfRule type="expression" dxfId="10" priority="61">
      <formula>AND(SUM($K$4:$K$13)&gt;=20%,$H$1="pme")</formula>
    </cfRule>
    <cfRule type="expression" dxfId="9" priority="62">
      <formula>AND(SUM($K$4:$K$13)&lt;20%,SUM($K$4:$K$13)&gt;0%,$H$1="PME")</formula>
    </cfRule>
    <cfRule type="expression" dxfId="8" priority="30" stopIfTrue="1">
      <formula>$H$13=""</formula>
    </cfRule>
    <cfRule type="expression" dxfId="7" priority="60">
      <formula>AND(SUM($K$4:$K$13)&gt;=40%,$H$1="ge")</formula>
    </cfRule>
    <cfRule type="expression" dxfId="6" priority="59">
      <formula>AND(SUM($K$4:$K$13)&lt;40%,SUM($K$4:$K$13)&gt;0%,$H$1="ge")</formula>
    </cfRule>
  </conditionalFormatting>
  <conditionalFormatting sqref="K14">
    <cfRule type="expression" dxfId="5" priority="2">
      <formula>IF($I$14="",$I$14="")</formula>
    </cfRule>
  </conditionalFormatting>
  <conditionalFormatting sqref="K15">
    <cfRule type="expression" dxfId="4" priority="1">
      <formula>IF($I$15="",$I$15="")</formula>
    </cfRule>
  </conditionalFormatting>
  <conditionalFormatting sqref="K16">
    <cfRule type="expression" dxfId="3" priority="55">
      <formula>AND($K$16&lt;=0.2,$H$1="GE")</formula>
    </cfRule>
    <cfRule type="expression" priority="53" stopIfTrue="1">
      <formula>AND($K$16="",$H$1="PME")</formula>
    </cfRule>
    <cfRule type="expression" priority="52" stopIfTrue="1">
      <formula>AND($K$16="",$H$1="GE")</formula>
    </cfRule>
    <cfRule type="expression" dxfId="2" priority="56">
      <formula>AND($K$16&gt;0.4,$H$1="PME")</formula>
    </cfRule>
    <cfRule type="expression" dxfId="1" priority="57">
      <formula>AND($K$16&gt;0.2,$H$1="GE")</formula>
    </cfRule>
    <cfRule type="expression" dxfId="0" priority="54">
      <formula>AND($K$16&lt;=0.4,$H$1="PME")</formula>
    </cfRule>
  </conditionalFormatting>
  <dataValidations count="1">
    <dataValidation type="list" allowBlank="1" showInputMessage="1" showErrorMessage="1" sqref="H4:H13 H1" xr:uid="{96410636-39EC-4312-B742-6F3F9BE3860E}">
      <formula1>$A$15:$B$15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E5BD-A98E-4031-B310-E41D23732D6A}">
  <dimension ref="A1:G42"/>
  <sheetViews>
    <sheetView workbookViewId="0">
      <selection activeCell="E28" sqref="E28"/>
    </sheetView>
  </sheetViews>
  <sheetFormatPr baseColWidth="10" defaultColWidth="11.453125" defaultRowHeight="14.5"/>
  <cols>
    <col min="3" max="3" width="30.453125" customWidth="1"/>
    <col min="5" max="5" width="39.7265625" customWidth="1"/>
    <col min="7" max="7" width="40.453125" customWidth="1"/>
  </cols>
  <sheetData>
    <row r="1" spans="1:7">
      <c r="A1" t="s">
        <v>22</v>
      </c>
    </row>
    <row r="2" spans="1:7">
      <c r="C2" t="s">
        <v>23</v>
      </c>
      <c r="E2" t="s">
        <v>24</v>
      </c>
      <c r="G2" t="s">
        <v>25</v>
      </c>
    </row>
    <row r="3" spans="1:7">
      <c r="C3" t="s">
        <v>26</v>
      </c>
    </row>
    <row r="4" spans="1:7">
      <c r="C4" t="s">
        <v>27</v>
      </c>
      <c r="E4" t="s">
        <v>28</v>
      </c>
      <c r="G4" t="s">
        <v>29</v>
      </c>
    </row>
    <row r="5" spans="1:7">
      <c r="C5" t="s">
        <v>30</v>
      </c>
      <c r="E5" t="s">
        <v>31</v>
      </c>
      <c r="G5" t="s">
        <v>31</v>
      </c>
    </row>
    <row r="6" spans="1:7">
      <c r="C6" t="s">
        <v>32</v>
      </c>
      <c r="E6" t="s">
        <v>33</v>
      </c>
      <c r="G6" t="s">
        <v>33</v>
      </c>
    </row>
    <row r="7" spans="1:7">
      <c r="C7" t="s">
        <v>34</v>
      </c>
      <c r="E7" t="s">
        <v>35</v>
      </c>
    </row>
    <row r="8" spans="1:7">
      <c r="C8" t="s">
        <v>36</v>
      </c>
    </row>
    <row r="9" spans="1:7">
      <c r="C9" t="s">
        <v>37</v>
      </c>
    </row>
    <row r="10" spans="1:7">
      <c r="C10" t="s">
        <v>38</v>
      </c>
      <c r="E10" t="s">
        <v>39</v>
      </c>
    </row>
    <row r="11" spans="1:7">
      <c r="C11" t="s">
        <v>40</v>
      </c>
      <c r="G11" t="s">
        <v>41</v>
      </c>
    </row>
    <row r="12" spans="1:7">
      <c r="C12" t="s">
        <v>42</v>
      </c>
      <c r="E12" t="s">
        <v>43</v>
      </c>
      <c r="G12" t="s">
        <v>44</v>
      </c>
    </row>
    <row r="13" spans="1:7">
      <c r="C13" t="s">
        <v>45</v>
      </c>
      <c r="E13" t="s">
        <v>46</v>
      </c>
      <c r="G13" t="s">
        <v>47</v>
      </c>
    </row>
    <row r="14" spans="1:7">
      <c r="C14" t="s">
        <v>48</v>
      </c>
      <c r="E14" t="s">
        <v>49</v>
      </c>
      <c r="G14" t="s">
        <v>50</v>
      </c>
    </row>
    <row r="15" spans="1:7">
      <c r="C15" t="s">
        <v>51</v>
      </c>
      <c r="E15" t="s">
        <v>52</v>
      </c>
      <c r="G15" t="s">
        <v>53</v>
      </c>
    </row>
    <row r="16" spans="1:7">
      <c r="C16" t="s">
        <v>54</v>
      </c>
      <c r="G16" t="s">
        <v>55</v>
      </c>
    </row>
    <row r="17" spans="3:5">
      <c r="C17" t="s">
        <v>56</v>
      </c>
    </row>
    <row r="18" spans="3:5">
      <c r="C18" t="s">
        <v>57</v>
      </c>
    </row>
    <row r="19" spans="3:5">
      <c r="C19" t="s">
        <v>58</v>
      </c>
      <c r="E19" t="s">
        <v>59</v>
      </c>
    </row>
    <row r="20" spans="3:5">
      <c r="C20" t="s">
        <v>60</v>
      </c>
    </row>
    <row r="21" spans="3:5">
      <c r="C21" t="s">
        <v>61</v>
      </c>
      <c r="E21" t="s">
        <v>62</v>
      </c>
    </row>
    <row r="22" spans="3:5">
      <c r="C22" t="s">
        <v>63</v>
      </c>
      <c r="E22" t="s">
        <v>64</v>
      </c>
    </row>
    <row r="23" spans="3:5">
      <c r="C23" t="s">
        <v>65</v>
      </c>
      <c r="E23" t="s">
        <v>66</v>
      </c>
    </row>
    <row r="24" spans="3:5">
      <c r="C24" t="s">
        <v>67</v>
      </c>
      <c r="E24" t="s">
        <v>68</v>
      </c>
    </row>
    <row r="25" spans="3:5">
      <c r="C25" t="s">
        <v>69</v>
      </c>
    </row>
    <row r="26" spans="3:5">
      <c r="C26" t="s">
        <v>70</v>
      </c>
    </row>
    <row r="27" spans="3:5">
      <c r="C27" t="s">
        <v>71</v>
      </c>
      <c r="E27" s="429"/>
    </row>
    <row r="28" spans="3:5">
      <c r="C28" t="s">
        <v>72</v>
      </c>
    </row>
    <row r="29" spans="3:5">
      <c r="C29" t="s">
        <v>73</v>
      </c>
    </row>
    <row r="30" spans="3:5">
      <c r="C30" t="s">
        <v>74</v>
      </c>
    </row>
    <row r="31" spans="3:5">
      <c r="C31" t="s">
        <v>75</v>
      </c>
    </row>
    <row r="32" spans="3:5">
      <c r="C32" t="s">
        <v>76</v>
      </c>
    </row>
    <row r="33" spans="3:3">
      <c r="C33" t="s">
        <v>77</v>
      </c>
    </row>
    <row r="34" spans="3:3">
      <c r="C34" t="s">
        <v>78</v>
      </c>
    </row>
    <row r="35" spans="3:3">
      <c r="C35" t="s">
        <v>79</v>
      </c>
    </row>
    <row r="36" spans="3:3">
      <c r="C36" t="s">
        <v>80</v>
      </c>
    </row>
    <row r="37" spans="3:3">
      <c r="C37" t="s">
        <v>81</v>
      </c>
    </row>
    <row r="38" spans="3:3">
      <c r="C38" t="s">
        <v>82</v>
      </c>
    </row>
    <row r="39" spans="3:3">
      <c r="C39" t="s">
        <v>83</v>
      </c>
    </row>
    <row r="40" spans="3:3">
      <c r="C40" t="s">
        <v>84</v>
      </c>
    </row>
    <row r="41" spans="3:3">
      <c r="C41" t="s">
        <v>85</v>
      </c>
    </row>
    <row r="42" spans="3:3">
      <c r="C42" t="s">
        <v>86</v>
      </c>
    </row>
  </sheetData>
  <sortState xmlns:xlrd2="http://schemas.microsoft.com/office/spreadsheetml/2017/richdata2" ref="C5:C42">
    <sortCondition ref="C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C378-2A72-418E-8481-98E69ACA5355}">
  <sheetPr>
    <tabColor rgb="FF00B050"/>
  </sheetPr>
  <dimension ref="A1:F11"/>
  <sheetViews>
    <sheetView zoomScaleNormal="100" zoomScaleSheetLayoutView="130" workbookViewId="0">
      <selection activeCell="E14" sqref="E14"/>
    </sheetView>
  </sheetViews>
  <sheetFormatPr baseColWidth="10" defaultColWidth="11.453125" defaultRowHeight="14.5"/>
  <cols>
    <col min="6" max="6" width="48.453125" customWidth="1"/>
  </cols>
  <sheetData>
    <row r="1" spans="1:6" ht="15" thickBot="1"/>
    <row r="2" spans="1:6" ht="21.5" thickBot="1">
      <c r="A2" s="574" t="s">
        <v>87</v>
      </c>
      <c r="B2" s="575"/>
      <c r="C2" s="575"/>
      <c r="D2" s="575"/>
      <c r="E2" s="575"/>
      <c r="F2" s="576"/>
    </row>
    <row r="3" spans="1:6" ht="39" customHeight="1">
      <c r="A3" s="588" t="s">
        <v>88</v>
      </c>
      <c r="B3" s="588"/>
      <c r="C3" s="588"/>
      <c r="D3" s="588"/>
      <c r="E3" s="588"/>
      <c r="F3" s="588"/>
    </row>
    <row r="4" spans="1:6" ht="29.15" customHeight="1">
      <c r="A4" s="577" t="s">
        <v>89</v>
      </c>
      <c r="B4" s="577"/>
      <c r="C4" s="577"/>
      <c r="D4" s="577"/>
      <c r="E4" s="577"/>
      <c r="F4" s="577"/>
    </row>
    <row r="5" spans="1:6" ht="82" customHeight="1">
      <c r="A5" s="578" t="s">
        <v>90</v>
      </c>
      <c r="B5" s="578"/>
      <c r="C5" s="578"/>
      <c r="D5" s="578"/>
      <c r="E5" s="578"/>
      <c r="F5" s="578"/>
    </row>
    <row r="6" spans="1:6" ht="202.5" customHeight="1">
      <c r="A6" s="578" t="s">
        <v>91</v>
      </c>
      <c r="B6" s="578"/>
      <c r="C6" s="578"/>
      <c r="D6" s="578"/>
      <c r="E6" s="578"/>
      <c r="F6" s="578"/>
    </row>
    <row r="7" spans="1:6" ht="16" thickBot="1">
      <c r="A7" s="177" t="s">
        <v>92</v>
      </c>
      <c r="B7" s="177"/>
      <c r="C7" s="11"/>
      <c r="D7" s="11"/>
    </row>
    <row r="8" spans="1:6" ht="15.5">
      <c r="A8" s="178" t="s">
        <v>93</v>
      </c>
      <c r="B8" s="582" t="s">
        <v>94</v>
      </c>
      <c r="C8" s="583"/>
      <c r="D8" s="584"/>
    </row>
    <row r="9" spans="1:6" ht="15.5">
      <c r="A9" s="179" t="s">
        <v>95</v>
      </c>
      <c r="B9" s="585" t="s">
        <v>96</v>
      </c>
      <c r="C9" s="586"/>
      <c r="D9" s="587"/>
    </row>
    <row r="10" spans="1:6" ht="16" thickBot="1">
      <c r="A10" s="180" t="s">
        <v>27</v>
      </c>
      <c r="B10" s="579" t="s">
        <v>97</v>
      </c>
      <c r="C10" s="580"/>
      <c r="D10" s="581"/>
    </row>
    <row r="11" spans="1:6">
      <c r="A11" s="392" t="s">
        <v>98</v>
      </c>
      <c r="B11" s="11"/>
      <c r="C11" s="11"/>
      <c r="D11" s="11"/>
    </row>
  </sheetData>
  <sheetProtection algorithmName="SHA-512" hashValue="l0dQABY3gdAdQbvW3FRVn0DOIBdS41EWYt1lrUUE8hR16WOc9ZOCiIEjjPHI28KAhJ4vz3JtAJxlA4heMm3zjg==" saltValue="Anv/X+9X9vKI6DBzh3jJAw==" spinCount="100000" sheet="1" objects="1" scenarios="1"/>
  <mergeCells count="8">
    <mergeCell ref="A2:F2"/>
    <mergeCell ref="A4:F4"/>
    <mergeCell ref="A5:F5"/>
    <mergeCell ref="B10:D10"/>
    <mergeCell ref="A6:F6"/>
    <mergeCell ref="B8:D8"/>
    <mergeCell ref="B9:D9"/>
    <mergeCell ref="A3:F3"/>
  </mergeCells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F39"/>
  <sheetViews>
    <sheetView tabSelected="1" view="pageBreakPreview" zoomScale="120" zoomScaleNormal="55" zoomScaleSheetLayoutView="120" workbookViewId="0">
      <selection activeCell="F6" sqref="F6"/>
    </sheetView>
  </sheetViews>
  <sheetFormatPr baseColWidth="10" defaultColWidth="11.453125" defaultRowHeight="14.5" outlineLevelRow="1"/>
  <cols>
    <col min="1" max="1" width="27.453125" customWidth="1"/>
    <col min="2" max="2" width="29.7265625" customWidth="1"/>
    <col min="3" max="3" width="25.1796875" customWidth="1"/>
    <col min="4" max="5" width="20.81640625" customWidth="1"/>
    <col min="6" max="6" width="28.453125" customWidth="1"/>
  </cols>
  <sheetData>
    <row r="1" spans="1:6" ht="15" thickBot="1">
      <c r="B1" s="116"/>
      <c r="C1" s="116"/>
      <c r="D1" s="116"/>
    </row>
    <row r="2" spans="1:6" ht="56" customHeight="1" thickBot="1">
      <c r="A2" s="574" t="s">
        <v>401</v>
      </c>
      <c r="B2" s="575"/>
      <c r="C2" s="575"/>
      <c r="D2" s="575"/>
      <c r="E2" s="575"/>
      <c r="F2" s="576"/>
    </row>
    <row r="3" spans="1:6" ht="9.65" customHeight="1">
      <c r="A3" s="2"/>
      <c r="B3" s="2"/>
      <c r="C3" s="2"/>
      <c r="D3" s="2"/>
      <c r="E3" s="2"/>
    </row>
    <row r="4" spans="1:6" ht="38.15" customHeight="1">
      <c r="A4" s="395" t="s">
        <v>99</v>
      </c>
      <c r="B4" s="596" t="s">
        <v>100</v>
      </c>
      <c r="C4" s="597"/>
      <c r="D4" s="393"/>
      <c r="E4" s="598" t="s">
        <v>101</v>
      </c>
      <c r="F4" s="598"/>
    </row>
    <row r="5" spans="1:6" ht="34.5" customHeight="1">
      <c r="A5" s="395" t="s">
        <v>102</v>
      </c>
      <c r="B5" s="596" t="s">
        <v>27</v>
      </c>
      <c r="C5" s="597"/>
      <c r="D5" s="394"/>
      <c r="E5" s="399" t="s">
        <v>103</v>
      </c>
      <c r="F5" s="380" t="s">
        <v>400</v>
      </c>
    </row>
    <row r="6" spans="1:6" ht="26.15" customHeight="1">
      <c r="A6" s="395" t="s">
        <v>104</v>
      </c>
      <c r="B6" s="596" t="s">
        <v>43</v>
      </c>
      <c r="C6" s="597"/>
      <c r="D6" s="394"/>
      <c r="E6" s="400" t="s">
        <v>105</v>
      </c>
      <c r="F6" s="421" t="s">
        <v>41</v>
      </c>
    </row>
    <row r="7" spans="1:6" ht="62.15" customHeight="1">
      <c r="A7" s="395" t="s">
        <v>106</v>
      </c>
      <c r="B7" s="596" t="s">
        <v>107</v>
      </c>
      <c r="C7" s="597"/>
      <c r="D7" s="394"/>
      <c r="E7" s="401"/>
      <c r="F7" s="402"/>
    </row>
    <row r="8" spans="1:6" ht="10.5" customHeight="1">
      <c r="D8" s="2"/>
      <c r="E8" s="2"/>
    </row>
    <row r="9" spans="1:6" ht="22.5" customHeight="1" thickBot="1">
      <c r="A9" s="595" t="s">
        <v>108</v>
      </c>
      <c r="B9" s="595"/>
      <c r="C9" s="595"/>
      <c r="D9" s="595"/>
      <c r="E9" s="5"/>
    </row>
    <row r="10" spans="1:6" ht="27.65" customHeight="1" thickBot="1">
      <c r="A10" s="396" t="s">
        <v>109</v>
      </c>
      <c r="B10" s="397" t="s">
        <v>110</v>
      </c>
      <c r="C10" s="398" t="s">
        <v>111</v>
      </c>
      <c r="E10" s="398" t="s">
        <v>112</v>
      </c>
    </row>
    <row r="11" spans="1:6" ht="26.5" customHeight="1" thickBot="1">
      <c r="A11" s="484" t="s">
        <v>29</v>
      </c>
      <c r="B11" s="424" t="s">
        <v>399</v>
      </c>
      <c r="C11" s="425" t="s">
        <v>399</v>
      </c>
      <c r="E11" s="439"/>
    </row>
    <row r="12" spans="1:6" ht="28" customHeight="1">
      <c r="A12" s="589" t="s">
        <v>113</v>
      </c>
      <c r="B12" s="589"/>
      <c r="C12" s="589"/>
      <c r="D12" s="589"/>
      <c r="E12" s="589"/>
    </row>
    <row r="13" spans="1:6" ht="15" customHeight="1">
      <c r="A13" s="2"/>
      <c r="B13" s="2"/>
      <c r="C13" s="2"/>
    </row>
    <row r="14" spans="1:6" ht="22.5" customHeight="1" thickBot="1">
      <c r="A14" s="595" t="s">
        <v>114</v>
      </c>
      <c r="B14" s="595"/>
      <c r="C14" s="595"/>
    </row>
    <row r="15" spans="1:6" ht="77.5" customHeight="1" thickBot="1">
      <c r="A15" s="590" t="s">
        <v>115</v>
      </c>
      <c r="B15" s="592"/>
      <c r="C15" s="416" t="s">
        <v>116</v>
      </c>
      <c r="D15" s="334" t="s">
        <v>117</v>
      </c>
      <c r="E15" s="334" t="s">
        <v>118</v>
      </c>
      <c r="F15" s="417" t="s">
        <v>119</v>
      </c>
    </row>
    <row r="16" spans="1:6">
      <c r="A16" s="426" t="s">
        <v>120</v>
      </c>
      <c r="B16" s="418" t="s">
        <v>397</v>
      </c>
      <c r="C16" s="419"/>
      <c r="D16" s="419"/>
      <c r="E16" s="419" t="s">
        <v>28</v>
      </c>
      <c r="F16" s="420"/>
    </row>
    <row r="17" spans="1:6">
      <c r="A17" s="427" t="s">
        <v>121</v>
      </c>
      <c r="B17" s="403" t="s">
        <v>122</v>
      </c>
      <c r="C17" s="404"/>
      <c r="D17" s="404"/>
      <c r="E17" s="404" t="s">
        <v>28</v>
      </c>
      <c r="F17" s="405"/>
    </row>
    <row r="18" spans="1:6">
      <c r="A18" s="427" t="s">
        <v>123</v>
      </c>
      <c r="B18" s="403" t="s">
        <v>124</v>
      </c>
      <c r="C18" s="404"/>
      <c r="D18" s="404"/>
      <c r="E18" s="404" t="s">
        <v>28</v>
      </c>
      <c r="F18" s="405"/>
    </row>
    <row r="19" spans="1:6" hidden="1" outlineLevel="1">
      <c r="A19" s="427" t="s">
        <v>125</v>
      </c>
      <c r="B19" s="403" t="s">
        <v>126</v>
      </c>
      <c r="C19" s="404"/>
      <c r="D19" s="404"/>
      <c r="E19" s="404" t="s">
        <v>28</v>
      </c>
      <c r="F19" s="405"/>
    </row>
    <row r="20" spans="1:6" hidden="1" outlineLevel="1">
      <c r="A20" s="427" t="s">
        <v>127</v>
      </c>
      <c r="B20" s="403" t="s">
        <v>128</v>
      </c>
      <c r="C20" s="404"/>
      <c r="D20" s="404"/>
      <c r="E20" s="404" t="s">
        <v>28</v>
      </c>
      <c r="F20" s="405"/>
    </row>
    <row r="21" spans="1:6" hidden="1" outlineLevel="1">
      <c r="A21" s="427" t="s">
        <v>129</v>
      </c>
      <c r="B21" s="403" t="s">
        <v>130</v>
      </c>
      <c r="C21" s="404"/>
      <c r="D21" s="404"/>
      <c r="E21" s="404" t="s">
        <v>28</v>
      </c>
      <c r="F21" s="405"/>
    </row>
    <row r="22" spans="1:6" hidden="1" outlineLevel="1">
      <c r="A22" s="427" t="s">
        <v>131</v>
      </c>
      <c r="B22" s="403" t="s">
        <v>132</v>
      </c>
      <c r="C22" s="404"/>
      <c r="D22" s="404"/>
      <c r="E22" s="404" t="s">
        <v>28</v>
      </c>
      <c r="F22" s="405"/>
    </row>
    <row r="23" spans="1:6" hidden="1" outlineLevel="1">
      <c r="A23" s="427" t="s">
        <v>133</v>
      </c>
      <c r="B23" s="403" t="s">
        <v>134</v>
      </c>
      <c r="C23" s="404"/>
      <c r="D23" s="404"/>
      <c r="E23" s="404" t="s">
        <v>28</v>
      </c>
      <c r="F23" s="405"/>
    </row>
    <row r="24" spans="1:6" hidden="1" outlineLevel="1">
      <c r="A24" s="427" t="s">
        <v>135</v>
      </c>
      <c r="B24" s="403" t="s">
        <v>136</v>
      </c>
      <c r="C24" s="404"/>
      <c r="D24" s="404"/>
      <c r="E24" s="404" t="s">
        <v>28</v>
      </c>
      <c r="F24" s="405"/>
    </row>
    <row r="25" spans="1:6" ht="12" hidden="1" customHeight="1" outlineLevel="1" thickBot="1">
      <c r="A25" s="428" t="s">
        <v>137</v>
      </c>
      <c r="B25" s="406" t="s">
        <v>138</v>
      </c>
      <c r="C25" s="407"/>
      <c r="D25" s="407"/>
      <c r="E25" s="407" t="s">
        <v>28</v>
      </c>
      <c r="F25" s="408"/>
    </row>
    <row r="26" spans="1:6" ht="17.25" customHeight="1" collapsed="1">
      <c r="A26" s="3"/>
      <c r="B26" s="3"/>
      <c r="C26" s="4"/>
    </row>
    <row r="27" spans="1:6" ht="18.75" customHeight="1" thickBot="1">
      <c r="A27" s="595" t="s">
        <v>139</v>
      </c>
      <c r="B27" s="595"/>
      <c r="C27" s="595"/>
      <c r="D27" s="5"/>
      <c r="E27" s="5"/>
    </row>
    <row r="28" spans="1:6" ht="36" customHeight="1" thickBot="1">
      <c r="A28" s="593" t="s">
        <v>140</v>
      </c>
      <c r="B28" s="594"/>
      <c r="C28" s="398" t="s">
        <v>141</v>
      </c>
    </row>
    <row r="29" spans="1:6" ht="15.5">
      <c r="A29" s="414" t="s">
        <v>142</v>
      </c>
      <c r="B29" s="409" t="s">
        <v>398</v>
      </c>
      <c r="C29" s="415" t="s">
        <v>143</v>
      </c>
    </row>
    <row r="30" spans="1:6" ht="15.5">
      <c r="A30" s="411" t="s">
        <v>144</v>
      </c>
      <c r="B30" s="403" t="s">
        <v>145</v>
      </c>
      <c r="C30" s="410" t="s">
        <v>143</v>
      </c>
    </row>
    <row r="31" spans="1:6" ht="16" thickBot="1">
      <c r="A31" s="412" t="s">
        <v>146</v>
      </c>
      <c r="B31" s="406" t="s">
        <v>147</v>
      </c>
      <c r="C31" s="413" t="s">
        <v>143</v>
      </c>
    </row>
    <row r="32" spans="1:6" ht="15.5">
      <c r="A32" s="6"/>
      <c r="B32" s="6"/>
      <c r="C32" s="4"/>
    </row>
    <row r="33" spans="1:6" ht="21" customHeight="1" thickBot="1">
      <c r="A33" s="595" t="s">
        <v>148</v>
      </c>
      <c r="B33" s="595"/>
      <c r="C33" s="595"/>
      <c r="D33" s="5"/>
      <c r="E33" s="5"/>
    </row>
    <row r="34" spans="1:6" ht="48" customHeight="1" thickBot="1">
      <c r="A34" s="590" t="s">
        <v>149</v>
      </c>
      <c r="B34" s="591"/>
      <c r="C34" s="337" t="s">
        <v>150</v>
      </c>
      <c r="D34" s="483" t="s">
        <v>151</v>
      </c>
      <c r="E34" s="333"/>
      <c r="F34" s="333"/>
    </row>
    <row r="35" spans="1:6" ht="15" thickBot="1">
      <c r="A35" s="344" t="s">
        <v>152</v>
      </c>
      <c r="B35" s="341" t="s">
        <v>27</v>
      </c>
      <c r="C35" s="338" t="s">
        <v>153</v>
      </c>
      <c r="D35" s="335">
        <v>0</v>
      </c>
    </row>
    <row r="36" spans="1:6" ht="15" thickBot="1">
      <c r="A36" s="344" t="s">
        <v>154</v>
      </c>
      <c r="B36" s="342" t="s">
        <v>27</v>
      </c>
      <c r="C36" s="339" t="s">
        <v>153</v>
      </c>
      <c r="D36" s="336">
        <v>0</v>
      </c>
    </row>
    <row r="37" spans="1:6" ht="15" thickBot="1">
      <c r="A37" s="344" t="s">
        <v>155</v>
      </c>
      <c r="B37" s="342" t="s">
        <v>27</v>
      </c>
      <c r="C37" s="339" t="s">
        <v>153</v>
      </c>
      <c r="D37" s="336">
        <v>0</v>
      </c>
    </row>
    <row r="38" spans="1:6" ht="15" thickBot="1">
      <c r="A38" s="344" t="s">
        <v>156</v>
      </c>
      <c r="B38" s="342" t="s">
        <v>27</v>
      </c>
      <c r="C38" s="339" t="s">
        <v>153</v>
      </c>
      <c r="D38" s="336">
        <v>0</v>
      </c>
    </row>
    <row r="39" spans="1:6" ht="15" thickBot="1">
      <c r="A39" s="344" t="s">
        <v>157</v>
      </c>
      <c r="B39" s="343" t="s">
        <v>27</v>
      </c>
      <c r="C39" s="340" t="s">
        <v>153</v>
      </c>
      <c r="D39" s="336">
        <v>0</v>
      </c>
    </row>
  </sheetData>
  <sheetProtection algorithmName="SHA-512" hashValue="F3OQfVzWinYNmibX1CJ2D6TnRhb2xQKuNbMm/HOtit9S2J9xpF0osZmZHeoZOFEm9idWbYfEh13ZYYNZvgIpgA==" saltValue="GgErxEePGCoev9k0id3Y7g==" spinCount="100000" sheet="1" objects="1" scenarios="1"/>
  <mergeCells count="14">
    <mergeCell ref="A2:F2"/>
    <mergeCell ref="A9:D9"/>
    <mergeCell ref="B4:C4"/>
    <mergeCell ref="B5:C5"/>
    <mergeCell ref="B7:C7"/>
    <mergeCell ref="E4:F4"/>
    <mergeCell ref="B6:C6"/>
    <mergeCell ref="A12:E12"/>
    <mergeCell ref="A34:B34"/>
    <mergeCell ref="A15:B15"/>
    <mergeCell ref="A28:B28"/>
    <mergeCell ref="A14:C14"/>
    <mergeCell ref="A27:C27"/>
    <mergeCell ref="A33:C33"/>
  </mergeCells>
  <phoneticPr fontId="110" type="noConversion"/>
  <dataValidations count="7">
    <dataValidation type="decimal" errorStyle="information" operator="greaterThan" allowBlank="1" showInputMessage="1" showErrorMessage="1" errorTitle="Aucun employé en prod ou R&amp;D" error="L'entreprise participante au projet doit avoir des activités de production et/ou de R&amp;D. Si ce n'est pas le cas, contactez l'équipe du CRIBIQ pour de plus amples informations au (418) 914-1608 poste 203. . " sqref="C16" xr:uid="{00000000-0002-0000-0100-000000000000}">
      <formula1>0</formula1>
    </dataValidation>
    <dataValidation type="decimal" errorStyle="information" operator="greaterThan" allowBlank="1" showInputMessage="1" showErrorMessage="1" errorTitle="Aucun employé en prod ou R&amp;D" error="L'entreprise participante au projet doit avoir des activités de production et/ou de R&amp;D. Si ce n'est pas le cas, contactez l'équipe du CRIBIQ pour de plus amples informations au (418) 914-1608 poste 203. " sqref="C17" xr:uid="{00000000-0002-0000-0100-000001000000}">
      <formula1>0</formula1>
    </dataValidation>
    <dataValidation type="list" allowBlank="1" showInputMessage="1" showErrorMessage="1" sqref="C29:C32" xr:uid="{00000000-0002-0000-0100-000003000000}">
      <formula1>"Choisissez la source,Fédérale,Provinciale,Municipale,Institutionnelle,Hors du Canada,Autre"</formula1>
    </dataValidation>
    <dataValidation type="list" allowBlank="1" showInputMessage="1" showErrorMessage="1" sqref="C35:C39" xr:uid="{96073D21-5E25-4273-9F62-095B4E330305}">
      <formula1>"Nature de l'IRPQ,Université,CCTT,Centre de recherche publique"</formula1>
    </dataValidation>
    <dataValidation type="list" allowBlank="1" showInputMessage="1" showErrorMessage="1" sqref="B11" xr:uid="{BBD00F64-5000-40BC-9DD2-0099F18BF219}">
      <formula1>"Sélectionner,1,2,3,4,5,6"</formula1>
    </dataValidation>
    <dataValidation allowBlank="1" showInputMessage="1" showErrorMessage="1" errorTitle="Erreur" error="Les % de TPS et de TVQ non récupérables par les universités ne peuvent pas dépasser 10%. Nous vous prions de contacter l'équipe du CRIBIQ" sqref="D35:D39" xr:uid="{326DA47D-95B9-42E5-8D12-A2895CEB57B2}"/>
    <dataValidation type="list" allowBlank="1" showInputMessage="1" showErrorMessage="1" sqref="C11" xr:uid="{155EE44A-1101-44CB-A091-34134B9E6A36}">
      <formula1>"Sélectionner,1,2,3,4,5,6,7,8,9"</formula1>
    </dataValidation>
  </dataValidations>
  <pageMargins left="0.25" right="0.25" top="0.75" bottom="0.75" header="0.3" footer="0.3"/>
  <pageSetup scale="59" orientation="portrait" verticalDpi="4294967295" r:id="rId1"/>
  <colBreaks count="1" manualBreakCount="1">
    <brk id="6" min="1" max="31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81BE3A5-2D68-48CB-B0B2-0BBDE8B59EA4}">
          <x14:formula1>
            <xm:f>Données!$G$4:$G$6</xm:f>
          </x14:formula1>
          <xm:sqref>A11</xm:sqref>
        </x14:dataValidation>
        <x14:dataValidation type="list" allowBlank="1" showInputMessage="1" showErrorMessage="1" xr:uid="{00000000-0002-0000-0100-000005000000}">
          <x14:formula1>
            <xm:f>Données!$C$4:$C$42</xm:f>
          </x14:formula1>
          <xm:sqref>B35:B39 B5</xm:sqref>
        </x14:dataValidation>
        <x14:dataValidation type="list" allowBlank="1" showInputMessage="1" showErrorMessage="1" xr:uid="{F02416A3-8916-4ED3-8BFA-26B041C791EA}">
          <x14:formula1>
            <xm:f>Données!$E$4:$E$8</xm:f>
          </x14:formula1>
          <xm:sqref>E16:E25</xm:sqref>
        </x14:dataValidation>
        <x14:dataValidation type="list" allowBlank="1" showInputMessage="1" showErrorMessage="1" xr:uid="{02670DEA-4AE0-4A1B-971C-D28B9C675D98}">
          <x14:formula1>
            <xm:f>Données!$E$12:$E$15</xm:f>
          </x14:formula1>
          <xm:sqref>B6:C6</xm:sqref>
        </x14:dataValidation>
        <x14:dataValidation type="list" allowBlank="1" showInputMessage="1" showErrorMessage="1" xr:uid="{48B72F42-64C2-4247-AFE3-1A6FFE1B64AD}">
          <x14:formula1>
            <xm:f>Données!$G$11:$G$18</xm:f>
          </x14:formula1>
          <xm:sqref>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Z91"/>
  <sheetViews>
    <sheetView view="pageBreakPreview" topLeftCell="A73" zoomScaleNormal="100" zoomScaleSheetLayoutView="100" zoomScalePageLayoutView="40" workbookViewId="0">
      <selection activeCell="D73" sqref="D73 D64 D78:D84"/>
    </sheetView>
  </sheetViews>
  <sheetFormatPr baseColWidth="10" defaultColWidth="11.453125" defaultRowHeight="14.5" outlineLevelRow="1" outlineLevelCol="1"/>
  <cols>
    <col min="1" max="1" width="34.1796875" customWidth="1"/>
    <col min="2" max="2" width="13.7265625" customWidth="1"/>
    <col min="3" max="8" width="16.54296875" customWidth="1"/>
    <col min="9" max="11" width="16.54296875" customWidth="1" outlineLevel="1"/>
    <col min="12" max="12" width="16.54296875" customWidth="1" outlineLevel="1" collapsed="1"/>
    <col min="13" max="14" width="16.54296875" customWidth="1" outlineLevel="1"/>
    <col min="15" max="15" width="16.54296875" customWidth="1" outlineLevel="1" collapsed="1"/>
    <col min="16" max="16" width="17" customWidth="1" outlineLevel="1"/>
    <col min="17" max="17" width="18.453125" customWidth="1" outlineLevel="1"/>
    <col min="18" max="18" width="21.453125" customWidth="1"/>
    <col min="19" max="19" width="16.453125" customWidth="1"/>
    <col min="21" max="21" width="15.81640625" bestFit="1" customWidth="1"/>
  </cols>
  <sheetData>
    <row r="1" spans="1:19" ht="33" customHeight="1" thickBot="1">
      <c r="A1" s="603" t="s">
        <v>158</v>
      </c>
      <c r="B1" s="604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6"/>
    </row>
    <row r="2" spans="1:19" ht="19" thickBot="1">
      <c r="A2" s="187"/>
      <c r="C2" s="619" t="str">
        <f>'Form.A1- Partenaires'!B35</f>
        <v>IRPQ</v>
      </c>
      <c r="D2" s="610"/>
      <c r="E2" s="620"/>
      <c r="F2" s="619" t="str">
        <f>'Form.A1- Partenaires'!B36</f>
        <v>IRPQ</v>
      </c>
      <c r="G2" s="610"/>
      <c r="H2" s="621"/>
      <c r="I2" s="622" t="str">
        <f>'Form.A1- Partenaires'!B37</f>
        <v>IRPQ</v>
      </c>
      <c r="J2" s="610"/>
      <c r="K2" s="610"/>
      <c r="L2" s="610" t="str">
        <f>'Form.A1- Partenaires'!B38</f>
        <v>IRPQ</v>
      </c>
      <c r="M2" s="610"/>
      <c r="N2" s="610"/>
      <c r="O2" s="610" t="str">
        <f>'Form.A1- Partenaires'!B39</f>
        <v>IRPQ</v>
      </c>
      <c r="P2" s="610"/>
      <c r="Q2" s="610"/>
      <c r="R2" s="188" t="s">
        <v>11</v>
      </c>
    </row>
    <row r="3" spans="1:19" ht="5.5" customHeight="1" thickBot="1">
      <c r="A3" s="609"/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</row>
    <row r="4" spans="1:19" ht="44" thickBot="1">
      <c r="A4" s="670" t="s">
        <v>159</v>
      </c>
      <c r="B4" s="671"/>
      <c r="C4" s="214" t="s">
        <v>160</v>
      </c>
      <c r="D4" s="215" t="s">
        <v>161</v>
      </c>
      <c r="E4" s="216" t="s">
        <v>162</v>
      </c>
      <c r="F4" s="214" t="s">
        <v>160</v>
      </c>
      <c r="G4" s="215" t="s">
        <v>163</v>
      </c>
      <c r="H4" s="216" t="s">
        <v>162</v>
      </c>
      <c r="I4" s="214" t="s">
        <v>160</v>
      </c>
      <c r="J4" s="215" t="s">
        <v>163</v>
      </c>
      <c r="K4" s="216" t="s">
        <v>164</v>
      </c>
      <c r="L4" s="214" t="s">
        <v>160</v>
      </c>
      <c r="M4" s="215" t="s">
        <v>163</v>
      </c>
      <c r="N4" s="216" t="s">
        <v>164</v>
      </c>
      <c r="O4" s="214" t="s">
        <v>160</v>
      </c>
      <c r="P4" s="215" t="s">
        <v>163</v>
      </c>
      <c r="Q4" s="216" t="s">
        <v>164</v>
      </c>
      <c r="R4" s="219"/>
    </row>
    <row r="5" spans="1:19" ht="18.5">
      <c r="A5" s="673" t="s">
        <v>165</v>
      </c>
      <c r="B5" s="674"/>
      <c r="C5" s="244">
        <f>C6+C7+C8+C9+C10+C11+C12+C13</f>
        <v>0</v>
      </c>
      <c r="D5" s="195"/>
      <c r="E5" s="245">
        <f>SUM(E6:E13)</f>
        <v>0</v>
      </c>
      <c r="F5" s="244">
        <f>SUM(F6:F13)</f>
        <v>0</v>
      </c>
      <c r="G5" s="195"/>
      <c r="H5" s="245">
        <f>SUM(H6:H13)</f>
        <v>0</v>
      </c>
      <c r="I5" s="244">
        <f>SUM(I6:I13)</f>
        <v>0</v>
      </c>
      <c r="J5" s="195"/>
      <c r="K5" s="246">
        <f>SUM(K6:K13)</f>
        <v>0</v>
      </c>
      <c r="L5" s="244">
        <f>SUM(L6:L13)</f>
        <v>0</v>
      </c>
      <c r="M5" s="195"/>
      <c r="N5" s="246">
        <f>SUM(N6:N13)</f>
        <v>0</v>
      </c>
      <c r="O5" s="244">
        <f>SUM(O6:O13)</f>
        <v>0</v>
      </c>
      <c r="P5" s="195"/>
      <c r="Q5" s="245">
        <f>SUM(Q6:Q13)</f>
        <v>0</v>
      </c>
      <c r="R5" s="247">
        <f>O5+L5+I5+F5+C5</f>
        <v>0</v>
      </c>
    </row>
    <row r="6" spans="1:19" ht="15.5">
      <c r="A6" s="252" t="s">
        <v>166</v>
      </c>
      <c r="B6" s="207" t="s">
        <v>167</v>
      </c>
      <c r="C6" s="192"/>
      <c r="D6" s="119"/>
      <c r="E6" s="248">
        <f>C6*D6</f>
        <v>0</v>
      </c>
      <c r="F6" s="217"/>
      <c r="G6" s="119">
        <v>0</v>
      </c>
      <c r="H6" s="248">
        <f>F6*G6</f>
        <v>0</v>
      </c>
      <c r="I6" s="192"/>
      <c r="J6" s="119">
        <v>0</v>
      </c>
      <c r="K6" s="254">
        <f>I6*J6</f>
        <v>0</v>
      </c>
      <c r="L6" s="192"/>
      <c r="M6" s="119">
        <v>0</v>
      </c>
      <c r="N6" s="254">
        <f>L6*M6</f>
        <v>0</v>
      </c>
      <c r="O6" s="192"/>
      <c r="P6" s="119">
        <v>0</v>
      </c>
      <c r="Q6" s="248">
        <f>O6*P6</f>
        <v>0</v>
      </c>
      <c r="R6" s="249">
        <f>O6+L6+I6+F6+C6</f>
        <v>0</v>
      </c>
    </row>
    <row r="7" spans="1:19" ht="15.5">
      <c r="A7" s="252" t="s">
        <v>168</v>
      </c>
      <c r="B7" s="207" t="s">
        <v>167</v>
      </c>
      <c r="C7" s="192"/>
      <c r="D7" s="119">
        <v>0</v>
      </c>
      <c r="E7" s="248">
        <f t="shared" ref="E7:E13" si="0">C7*D7</f>
        <v>0</v>
      </c>
      <c r="F7" s="217"/>
      <c r="G7" s="119">
        <v>0</v>
      </c>
      <c r="H7" s="248">
        <f t="shared" ref="H7:H13" si="1">F7*G7</f>
        <v>0</v>
      </c>
      <c r="I7" s="192"/>
      <c r="J7" s="119">
        <v>0</v>
      </c>
      <c r="K7" s="254">
        <f t="shared" ref="K7:K13" si="2">I7*J7</f>
        <v>0</v>
      </c>
      <c r="L7" s="192"/>
      <c r="M7" s="119">
        <v>0</v>
      </c>
      <c r="N7" s="254">
        <f t="shared" ref="N7:N13" si="3">L7*M7</f>
        <v>0</v>
      </c>
      <c r="O7" s="192"/>
      <c r="P7" s="119">
        <v>0</v>
      </c>
      <c r="Q7" s="248">
        <f t="shared" ref="Q7:Q13" si="4">O7*P7</f>
        <v>0</v>
      </c>
      <c r="R7" s="249">
        <f t="shared" ref="R7:R54" si="5">O7+L7+I7+F7+C7</f>
        <v>0</v>
      </c>
    </row>
    <row r="8" spans="1:19" ht="15.5">
      <c r="A8" s="252" t="s">
        <v>169</v>
      </c>
      <c r="B8" s="207" t="s">
        <v>167</v>
      </c>
      <c r="C8" s="192"/>
      <c r="D8" s="119">
        <v>0</v>
      </c>
      <c r="E8" s="248">
        <f t="shared" si="0"/>
        <v>0</v>
      </c>
      <c r="F8" s="217"/>
      <c r="G8" s="119">
        <v>0</v>
      </c>
      <c r="H8" s="248">
        <f t="shared" si="1"/>
        <v>0</v>
      </c>
      <c r="I8" s="192"/>
      <c r="J8" s="119">
        <v>0</v>
      </c>
      <c r="K8" s="254">
        <f t="shared" si="2"/>
        <v>0</v>
      </c>
      <c r="L8" s="192"/>
      <c r="M8" s="119">
        <v>0</v>
      </c>
      <c r="N8" s="254">
        <f t="shared" si="3"/>
        <v>0</v>
      </c>
      <c r="O8" s="192"/>
      <c r="P8" s="119">
        <v>0</v>
      </c>
      <c r="Q8" s="248">
        <f t="shared" si="4"/>
        <v>0</v>
      </c>
      <c r="R8" s="249">
        <f t="shared" si="5"/>
        <v>0</v>
      </c>
    </row>
    <row r="9" spans="1:19" ht="15.5">
      <c r="A9" s="252" t="s">
        <v>170</v>
      </c>
      <c r="B9" s="207" t="s">
        <v>167</v>
      </c>
      <c r="C9" s="192"/>
      <c r="D9" s="119">
        <v>0</v>
      </c>
      <c r="E9" s="248">
        <f t="shared" si="0"/>
        <v>0</v>
      </c>
      <c r="F9" s="217"/>
      <c r="G9" s="119">
        <v>0</v>
      </c>
      <c r="H9" s="248">
        <f t="shared" si="1"/>
        <v>0</v>
      </c>
      <c r="I9" s="192"/>
      <c r="J9" s="119">
        <v>0</v>
      </c>
      <c r="K9" s="254">
        <f t="shared" si="2"/>
        <v>0</v>
      </c>
      <c r="L9" s="192"/>
      <c r="M9" s="119">
        <v>0</v>
      </c>
      <c r="N9" s="254">
        <f t="shared" si="3"/>
        <v>0</v>
      </c>
      <c r="O9" s="192"/>
      <c r="P9" s="119">
        <v>0</v>
      </c>
      <c r="Q9" s="248">
        <f t="shared" si="4"/>
        <v>0</v>
      </c>
      <c r="R9" s="249">
        <f t="shared" si="5"/>
        <v>0</v>
      </c>
    </row>
    <row r="10" spans="1:19" ht="15.5">
      <c r="A10" s="485"/>
      <c r="B10" s="207" t="s">
        <v>167</v>
      </c>
      <c r="C10" s="192"/>
      <c r="D10" s="119">
        <v>0</v>
      </c>
      <c r="E10" s="248">
        <f t="shared" si="0"/>
        <v>0</v>
      </c>
      <c r="F10" s="217"/>
      <c r="G10" s="119">
        <v>0</v>
      </c>
      <c r="H10" s="248">
        <f t="shared" si="1"/>
        <v>0</v>
      </c>
      <c r="I10" s="192"/>
      <c r="J10" s="119">
        <v>0</v>
      </c>
      <c r="K10" s="254">
        <f t="shared" si="2"/>
        <v>0</v>
      </c>
      <c r="L10" s="192"/>
      <c r="M10" s="119">
        <v>0</v>
      </c>
      <c r="N10" s="254">
        <f t="shared" si="3"/>
        <v>0</v>
      </c>
      <c r="O10" s="192"/>
      <c r="P10" s="119">
        <v>0</v>
      </c>
      <c r="Q10" s="248">
        <f t="shared" si="4"/>
        <v>0</v>
      </c>
      <c r="R10" s="249">
        <f t="shared" si="5"/>
        <v>0</v>
      </c>
    </row>
    <row r="11" spans="1:19" ht="15.5" outlineLevel="1">
      <c r="A11" s="253" t="s">
        <v>171</v>
      </c>
      <c r="B11" s="207" t="s">
        <v>167</v>
      </c>
      <c r="C11" s="192"/>
      <c r="D11" s="119">
        <v>0</v>
      </c>
      <c r="E11" s="248">
        <f t="shared" si="0"/>
        <v>0</v>
      </c>
      <c r="F11" s="217"/>
      <c r="G11" s="119">
        <v>0</v>
      </c>
      <c r="H11" s="248">
        <f t="shared" si="1"/>
        <v>0</v>
      </c>
      <c r="I11" s="192"/>
      <c r="J11" s="119">
        <v>0</v>
      </c>
      <c r="K11" s="254">
        <f t="shared" si="2"/>
        <v>0</v>
      </c>
      <c r="L11" s="192"/>
      <c r="M11" s="119">
        <v>0</v>
      </c>
      <c r="N11" s="254">
        <f t="shared" si="3"/>
        <v>0</v>
      </c>
      <c r="O11" s="192"/>
      <c r="P11" s="119">
        <v>0</v>
      </c>
      <c r="Q11" s="248">
        <f t="shared" si="4"/>
        <v>0</v>
      </c>
      <c r="R11" s="249">
        <f t="shared" si="5"/>
        <v>0</v>
      </c>
    </row>
    <row r="12" spans="1:19" ht="15.5" outlineLevel="1">
      <c r="A12" s="253" t="s">
        <v>172</v>
      </c>
      <c r="B12" s="207" t="s">
        <v>167</v>
      </c>
      <c r="C12" s="192"/>
      <c r="D12" s="119">
        <v>0</v>
      </c>
      <c r="E12" s="248">
        <f t="shared" si="0"/>
        <v>0</v>
      </c>
      <c r="F12" s="217"/>
      <c r="G12" s="119">
        <v>0</v>
      </c>
      <c r="H12" s="248">
        <f t="shared" si="1"/>
        <v>0</v>
      </c>
      <c r="I12" s="192"/>
      <c r="J12" s="119">
        <v>0</v>
      </c>
      <c r="K12" s="254">
        <f t="shared" si="2"/>
        <v>0</v>
      </c>
      <c r="L12" s="192"/>
      <c r="M12" s="119">
        <v>0</v>
      </c>
      <c r="N12" s="254">
        <f t="shared" si="3"/>
        <v>0</v>
      </c>
      <c r="O12" s="192"/>
      <c r="P12" s="119">
        <v>0</v>
      </c>
      <c r="Q12" s="248">
        <f t="shared" si="4"/>
        <v>0</v>
      </c>
      <c r="R12" s="249">
        <f t="shared" si="5"/>
        <v>0</v>
      </c>
    </row>
    <row r="13" spans="1:19" ht="16" outlineLevel="1" thickBot="1">
      <c r="A13" s="253" t="s">
        <v>172</v>
      </c>
      <c r="B13" s="213" t="s">
        <v>167</v>
      </c>
      <c r="C13" s="193"/>
      <c r="D13" s="120">
        <v>0</v>
      </c>
      <c r="E13" s="250">
        <f t="shared" si="0"/>
        <v>0</v>
      </c>
      <c r="F13" s="218"/>
      <c r="G13" s="120">
        <v>0</v>
      </c>
      <c r="H13" s="250">
        <f t="shared" si="1"/>
        <v>0</v>
      </c>
      <c r="I13" s="193"/>
      <c r="J13" s="120">
        <v>0</v>
      </c>
      <c r="K13" s="255">
        <f t="shared" si="2"/>
        <v>0</v>
      </c>
      <c r="L13" s="193"/>
      <c r="M13" s="120">
        <v>0.1</v>
      </c>
      <c r="N13" s="255">
        <f t="shared" si="3"/>
        <v>0</v>
      </c>
      <c r="O13" s="193"/>
      <c r="P13" s="120">
        <v>0</v>
      </c>
      <c r="Q13" s="250">
        <f t="shared" si="4"/>
        <v>0</v>
      </c>
      <c r="R13" s="251">
        <f t="shared" si="5"/>
        <v>0</v>
      </c>
    </row>
    <row r="14" spans="1:19" ht="6.65" customHeight="1" outlineLevel="1" thickBo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</row>
    <row r="15" spans="1:19" ht="18.5">
      <c r="A15" s="670" t="s">
        <v>173</v>
      </c>
      <c r="B15" s="672"/>
      <c r="C15" s="240">
        <f>C16+C17+C18+C19</f>
        <v>0</v>
      </c>
      <c r="D15" s="195"/>
      <c r="E15" s="196"/>
      <c r="F15" s="240">
        <f>F16+F17+F18+F19</f>
        <v>0</v>
      </c>
      <c r="G15" s="195"/>
      <c r="H15" s="196"/>
      <c r="I15" s="240">
        <f>I16+I17+I18+I19</f>
        <v>0</v>
      </c>
      <c r="J15" s="208"/>
      <c r="K15" s="196"/>
      <c r="L15" s="240">
        <f>L16+L17+L18+L19</f>
        <v>0</v>
      </c>
      <c r="M15" s="195"/>
      <c r="N15" s="196"/>
      <c r="O15" s="240">
        <f>O16+O17+O18+O19</f>
        <v>0</v>
      </c>
      <c r="P15" s="195"/>
      <c r="Q15" s="196"/>
      <c r="R15" s="242">
        <f>O15+L15+I15+F15+C15</f>
        <v>0</v>
      </c>
      <c r="S15" t="s">
        <v>174</v>
      </c>
    </row>
    <row r="16" spans="1:19" ht="15.5">
      <c r="A16" s="252" t="s">
        <v>175</v>
      </c>
      <c r="B16" s="210" t="s">
        <v>167</v>
      </c>
      <c r="C16" s="192"/>
      <c r="D16" s="194"/>
      <c r="E16" s="197"/>
      <c r="F16" s="192"/>
      <c r="G16" s="194"/>
      <c r="H16" s="197"/>
      <c r="I16" s="209"/>
      <c r="J16" s="194"/>
      <c r="K16" s="197"/>
      <c r="L16" s="192"/>
      <c r="M16" s="194"/>
      <c r="N16" s="197"/>
      <c r="O16" s="192"/>
      <c r="P16" s="194"/>
      <c r="Q16" s="197"/>
      <c r="R16" s="238">
        <f t="shared" si="5"/>
        <v>0</v>
      </c>
    </row>
    <row r="17" spans="1:23" ht="15.5">
      <c r="A17" s="252" t="s">
        <v>176</v>
      </c>
      <c r="B17" s="210" t="s">
        <v>167</v>
      </c>
      <c r="C17" s="192"/>
      <c r="D17" s="194"/>
      <c r="E17" s="197"/>
      <c r="F17" s="192"/>
      <c r="G17" s="194"/>
      <c r="H17" s="197"/>
      <c r="I17" s="192"/>
      <c r="J17" s="194"/>
      <c r="K17" s="197"/>
      <c r="L17" s="192"/>
      <c r="M17" s="194"/>
      <c r="N17" s="197"/>
      <c r="O17" s="192"/>
      <c r="P17" s="194"/>
      <c r="Q17" s="197"/>
      <c r="R17" s="238">
        <f t="shared" si="5"/>
        <v>0</v>
      </c>
    </row>
    <row r="18" spans="1:23" ht="15.5">
      <c r="A18" s="252" t="s">
        <v>177</v>
      </c>
      <c r="B18" s="210" t="s">
        <v>167</v>
      </c>
      <c r="C18" s="192"/>
      <c r="D18" s="194"/>
      <c r="E18" s="197"/>
      <c r="F18" s="192"/>
      <c r="G18" s="194"/>
      <c r="H18" s="197"/>
      <c r="I18" s="192"/>
      <c r="J18" s="194"/>
      <c r="K18" s="197"/>
      <c r="L18" s="192"/>
      <c r="M18" s="194"/>
      <c r="N18" s="197"/>
      <c r="O18" s="192"/>
      <c r="P18" s="194"/>
      <c r="Q18" s="197"/>
      <c r="R18" s="238">
        <f t="shared" si="5"/>
        <v>0</v>
      </c>
    </row>
    <row r="19" spans="1:23" ht="16" thickBot="1">
      <c r="A19" s="482" t="s">
        <v>178</v>
      </c>
      <c r="B19" s="211" t="s">
        <v>167</v>
      </c>
      <c r="C19" s="193"/>
      <c r="D19" s="198"/>
      <c r="E19" s="199"/>
      <c r="F19" s="193"/>
      <c r="G19" s="198"/>
      <c r="H19" s="199"/>
      <c r="I19" s="193"/>
      <c r="J19" s="198"/>
      <c r="K19" s="199"/>
      <c r="L19" s="193"/>
      <c r="M19" s="198"/>
      <c r="N19" s="199"/>
      <c r="O19" s="193"/>
      <c r="P19" s="198"/>
      <c r="Q19" s="199"/>
      <c r="R19" s="243">
        <f t="shared" si="5"/>
        <v>0</v>
      </c>
    </row>
    <row r="20" spans="1:23" ht="6" customHeight="1" thickBot="1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</row>
    <row r="21" spans="1:23" ht="18.5">
      <c r="A21" s="670" t="s">
        <v>179</v>
      </c>
      <c r="B21" s="671"/>
      <c r="C21" s="240">
        <f>C22+C23</f>
        <v>0</v>
      </c>
      <c r="D21" s="195"/>
      <c r="E21" s="200"/>
      <c r="F21" s="240">
        <f>F22+F23</f>
        <v>0</v>
      </c>
      <c r="G21" s="195"/>
      <c r="H21" s="196"/>
      <c r="I21" s="241">
        <f>I22+I23</f>
        <v>0</v>
      </c>
      <c r="J21" s="195"/>
      <c r="K21" s="200"/>
      <c r="L21" s="240">
        <f>L22+L23</f>
        <v>0</v>
      </c>
      <c r="M21" s="195"/>
      <c r="N21" s="196"/>
      <c r="O21" s="240">
        <f>O22+O23</f>
        <v>0</v>
      </c>
      <c r="P21" s="195"/>
      <c r="Q21" s="196"/>
      <c r="R21" s="242">
        <f>O21+L21+I21+F21+C21</f>
        <v>0</v>
      </c>
    </row>
    <row r="22" spans="1:23" ht="15.5">
      <c r="A22" s="675" t="s">
        <v>180</v>
      </c>
      <c r="B22" s="676"/>
      <c r="C22" s="190"/>
      <c r="D22" s="194"/>
      <c r="E22" s="201"/>
      <c r="F22" s="190"/>
      <c r="G22" s="194"/>
      <c r="H22" s="197"/>
      <c r="I22" s="124"/>
      <c r="J22" s="194"/>
      <c r="K22" s="197"/>
      <c r="L22" s="192">
        <v>0</v>
      </c>
      <c r="M22" s="194"/>
      <c r="N22" s="197"/>
      <c r="O22" s="192">
        <v>0</v>
      </c>
      <c r="P22" s="194"/>
      <c r="Q22" s="197"/>
      <c r="R22" s="238">
        <f>O22+L22+I22+F22+C22</f>
        <v>0</v>
      </c>
    </row>
    <row r="23" spans="1:23" ht="16" customHeight="1" thickBot="1">
      <c r="A23" s="658" t="s">
        <v>181</v>
      </c>
      <c r="B23" s="659"/>
      <c r="C23" s="191"/>
      <c r="D23" s="198"/>
      <c r="E23" s="202"/>
      <c r="F23" s="191"/>
      <c r="G23" s="198"/>
      <c r="H23" s="199"/>
      <c r="I23" s="125">
        <v>0</v>
      </c>
      <c r="J23" s="198"/>
      <c r="K23" s="199"/>
      <c r="L23" s="193">
        <v>0</v>
      </c>
      <c r="M23" s="198"/>
      <c r="N23" s="199"/>
      <c r="O23" s="193">
        <v>0</v>
      </c>
      <c r="P23" s="198"/>
      <c r="Q23" s="199"/>
      <c r="R23" s="243">
        <f>O23+L23+I23+F23+C23</f>
        <v>0</v>
      </c>
      <c r="T23" s="231"/>
      <c r="U23" s="232"/>
      <c r="V23" s="232"/>
      <c r="W23" s="232"/>
    </row>
    <row r="24" spans="1:23" ht="6.65" customHeight="1" thickBo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T24" s="232"/>
      <c r="U24" s="232"/>
      <c r="V24" s="232"/>
      <c r="W24" s="232"/>
    </row>
    <row r="25" spans="1:23" s="139" customFormat="1" ht="36" customHeight="1" thickBot="1">
      <c r="A25" s="607" t="s">
        <v>182</v>
      </c>
      <c r="B25" s="608"/>
      <c r="C25" s="225" t="s">
        <v>183</v>
      </c>
      <c r="D25" s="226" t="s">
        <v>184</v>
      </c>
      <c r="E25" s="228"/>
      <c r="F25" s="225" t="s">
        <v>183</v>
      </c>
      <c r="G25" s="226" t="s">
        <v>184</v>
      </c>
      <c r="H25" s="228"/>
      <c r="I25" s="225" t="s">
        <v>183</v>
      </c>
      <c r="J25" s="226" t="s">
        <v>184</v>
      </c>
      <c r="K25" s="228"/>
      <c r="L25" s="225" t="s">
        <v>183</v>
      </c>
      <c r="M25" s="226" t="s">
        <v>184</v>
      </c>
      <c r="N25" s="228"/>
      <c r="O25" s="225" t="s">
        <v>183</v>
      </c>
      <c r="P25" s="226" t="s">
        <v>184</v>
      </c>
      <c r="Q25" s="228"/>
      <c r="R25" s="227">
        <f>SUM(R27:R36)</f>
        <v>0</v>
      </c>
      <c r="T25" s="232"/>
      <c r="U25" s="232"/>
      <c r="V25" s="232"/>
      <c r="W25" s="232"/>
    </row>
    <row r="26" spans="1:23" s="139" customFormat="1" ht="17.149999999999999" customHeight="1" thickBot="1">
      <c r="A26" s="229" t="s">
        <v>185</v>
      </c>
      <c r="B26" s="230"/>
      <c r="C26" s="230"/>
      <c r="D26" s="230"/>
      <c r="E26" s="230"/>
      <c r="F26" s="220"/>
      <c r="G26" s="221"/>
      <c r="H26" s="223"/>
      <c r="I26" s="220"/>
      <c r="J26" s="221"/>
      <c r="K26" s="222"/>
      <c r="L26" s="220"/>
      <c r="M26" s="221"/>
      <c r="N26" s="222"/>
      <c r="O26" s="220"/>
      <c r="P26" s="221"/>
      <c r="Q26" s="222"/>
      <c r="R26" s="224"/>
      <c r="T26" s="232"/>
      <c r="U26" s="232"/>
      <c r="V26" s="232"/>
      <c r="W26" s="232"/>
    </row>
    <row r="27" spans="1:23" ht="19.5" customHeight="1">
      <c r="A27" s="660" t="s">
        <v>186</v>
      </c>
      <c r="B27" s="661"/>
      <c r="C27" s="233">
        <v>0</v>
      </c>
      <c r="D27" s="431">
        <f>IF(C27&gt;25000,25000,C27)</f>
        <v>0</v>
      </c>
      <c r="E27" s="196"/>
      <c r="F27" s="233">
        <v>0</v>
      </c>
      <c r="G27" s="431">
        <f t="shared" ref="G27:G36" si="6">IF(F27&gt;25000,25000,F27)</f>
        <v>0</v>
      </c>
      <c r="H27" s="196"/>
      <c r="I27" s="233">
        <v>0</v>
      </c>
      <c r="J27" s="431">
        <f>IF(I27&gt;25000,25000,I27)</f>
        <v>0</v>
      </c>
      <c r="K27" s="196"/>
      <c r="L27" s="233">
        <v>0</v>
      </c>
      <c r="M27" s="431">
        <f>IF(L27&gt;25000,25000,L27)</f>
        <v>0</v>
      </c>
      <c r="N27" s="196"/>
      <c r="O27" s="233">
        <v>0</v>
      </c>
      <c r="P27" s="431">
        <f>IF(O27&gt;25000,25000,O27)</f>
        <v>0</v>
      </c>
      <c r="Q27" s="200"/>
      <c r="R27" s="432">
        <f>D27+G27+J27+M27+P27</f>
        <v>0</v>
      </c>
      <c r="T27" s="232"/>
      <c r="U27" s="232"/>
      <c r="V27" s="232"/>
      <c r="W27" s="232"/>
    </row>
    <row r="28" spans="1:23" ht="19.5" customHeight="1">
      <c r="A28" s="628" t="s">
        <v>186</v>
      </c>
      <c r="B28" s="629"/>
      <c r="C28" s="234">
        <v>0</v>
      </c>
      <c r="D28" s="236">
        <f t="shared" ref="D28:D36" si="7">IF(C28&gt;25000,25000,C28)</f>
        <v>0</v>
      </c>
      <c r="E28" s="197"/>
      <c r="F28" s="234">
        <v>0</v>
      </c>
      <c r="G28" s="236">
        <f t="shared" si="6"/>
        <v>0</v>
      </c>
      <c r="H28" s="197"/>
      <c r="I28" s="234">
        <v>0</v>
      </c>
      <c r="J28" s="236">
        <f t="shared" ref="J28:J36" si="8">IF(I28&gt;25000,25000,I28)</f>
        <v>0</v>
      </c>
      <c r="K28" s="197"/>
      <c r="L28" s="234">
        <v>0</v>
      </c>
      <c r="M28" s="236">
        <f t="shared" ref="M28:M36" si="9">IF(L28&gt;25000,25000,L28)</f>
        <v>0</v>
      </c>
      <c r="N28" s="197"/>
      <c r="O28" s="234">
        <v>0</v>
      </c>
      <c r="P28" s="236">
        <f t="shared" ref="P28:P36" si="10">IF(O28&gt;25000,25000,O28)</f>
        <v>0</v>
      </c>
      <c r="Q28" s="201"/>
      <c r="R28" s="433">
        <f t="shared" ref="R28:R36" si="11">D28+G28+J28+M28+P28</f>
        <v>0</v>
      </c>
      <c r="T28" s="232"/>
      <c r="U28" s="232"/>
      <c r="V28" s="232"/>
      <c r="W28" s="232"/>
    </row>
    <row r="29" spans="1:23" ht="19.5" customHeight="1">
      <c r="A29" s="628" t="s">
        <v>186</v>
      </c>
      <c r="B29" s="629"/>
      <c r="C29" s="234">
        <v>0</v>
      </c>
      <c r="D29" s="236">
        <f t="shared" si="7"/>
        <v>0</v>
      </c>
      <c r="E29" s="197"/>
      <c r="F29" s="234">
        <v>0</v>
      </c>
      <c r="G29" s="236">
        <f t="shared" si="6"/>
        <v>0</v>
      </c>
      <c r="H29" s="197"/>
      <c r="I29" s="234"/>
      <c r="J29" s="236">
        <f t="shared" si="8"/>
        <v>0</v>
      </c>
      <c r="K29" s="197"/>
      <c r="L29" s="234">
        <v>0</v>
      </c>
      <c r="M29" s="236">
        <f t="shared" si="9"/>
        <v>0</v>
      </c>
      <c r="N29" s="197"/>
      <c r="O29" s="234">
        <v>0</v>
      </c>
      <c r="P29" s="236">
        <f t="shared" si="10"/>
        <v>0</v>
      </c>
      <c r="Q29" s="201"/>
      <c r="R29" s="433">
        <f t="shared" si="11"/>
        <v>0</v>
      </c>
      <c r="T29" s="232"/>
      <c r="U29" s="232"/>
      <c r="V29" s="232"/>
      <c r="W29" s="232"/>
    </row>
    <row r="30" spans="1:23" ht="19.5" customHeight="1">
      <c r="A30" s="628" t="s">
        <v>186</v>
      </c>
      <c r="B30" s="629"/>
      <c r="C30" s="234">
        <v>0</v>
      </c>
      <c r="D30" s="236">
        <f t="shared" si="7"/>
        <v>0</v>
      </c>
      <c r="E30" s="197"/>
      <c r="F30" s="234">
        <v>0</v>
      </c>
      <c r="G30" s="236">
        <f t="shared" si="6"/>
        <v>0</v>
      </c>
      <c r="H30" s="197"/>
      <c r="I30" s="234">
        <v>0</v>
      </c>
      <c r="J30" s="236">
        <f t="shared" si="8"/>
        <v>0</v>
      </c>
      <c r="K30" s="197"/>
      <c r="L30" s="234">
        <v>0</v>
      </c>
      <c r="M30" s="236">
        <f t="shared" si="9"/>
        <v>0</v>
      </c>
      <c r="N30" s="197"/>
      <c r="O30" s="234">
        <v>0</v>
      </c>
      <c r="P30" s="236">
        <f t="shared" si="10"/>
        <v>0</v>
      </c>
      <c r="Q30" s="201"/>
      <c r="R30" s="433">
        <f t="shared" si="11"/>
        <v>0</v>
      </c>
      <c r="T30" s="232"/>
      <c r="U30" s="232"/>
      <c r="V30" s="232"/>
      <c r="W30" s="232"/>
    </row>
    <row r="31" spans="1:23" ht="19.5" customHeight="1">
      <c r="A31" s="628" t="s">
        <v>187</v>
      </c>
      <c r="B31" s="629"/>
      <c r="C31" s="234">
        <v>0</v>
      </c>
      <c r="D31" s="236">
        <f t="shared" si="7"/>
        <v>0</v>
      </c>
      <c r="E31" s="197"/>
      <c r="F31" s="234">
        <v>0</v>
      </c>
      <c r="G31" s="236">
        <f t="shared" si="6"/>
        <v>0</v>
      </c>
      <c r="H31" s="197"/>
      <c r="I31" s="234">
        <v>0</v>
      </c>
      <c r="J31" s="236">
        <f t="shared" si="8"/>
        <v>0</v>
      </c>
      <c r="K31" s="197"/>
      <c r="L31" s="234">
        <v>0</v>
      </c>
      <c r="M31" s="236">
        <f t="shared" si="9"/>
        <v>0</v>
      </c>
      <c r="N31" s="197"/>
      <c r="O31" s="234">
        <v>0</v>
      </c>
      <c r="P31" s="236">
        <f t="shared" si="10"/>
        <v>0</v>
      </c>
      <c r="Q31" s="201"/>
      <c r="R31" s="433">
        <f t="shared" si="11"/>
        <v>0</v>
      </c>
      <c r="T31" s="232"/>
      <c r="U31" s="232"/>
      <c r="V31" s="232"/>
      <c r="W31" s="232"/>
    </row>
    <row r="32" spans="1:23" ht="19.5" customHeight="1">
      <c r="A32" s="628" t="s">
        <v>186</v>
      </c>
      <c r="B32" s="629"/>
      <c r="C32" s="234">
        <v>0</v>
      </c>
      <c r="D32" s="236">
        <f t="shared" si="7"/>
        <v>0</v>
      </c>
      <c r="E32" s="197"/>
      <c r="F32" s="234">
        <v>0</v>
      </c>
      <c r="G32" s="236">
        <f t="shared" si="6"/>
        <v>0</v>
      </c>
      <c r="H32" s="197"/>
      <c r="I32" s="234">
        <v>0</v>
      </c>
      <c r="J32" s="236">
        <f t="shared" si="8"/>
        <v>0</v>
      </c>
      <c r="K32" s="197"/>
      <c r="L32" s="234">
        <v>0</v>
      </c>
      <c r="M32" s="236">
        <f t="shared" si="9"/>
        <v>0</v>
      </c>
      <c r="N32" s="197"/>
      <c r="O32" s="234">
        <v>0</v>
      </c>
      <c r="P32" s="236">
        <f t="shared" si="10"/>
        <v>0</v>
      </c>
      <c r="Q32" s="201"/>
      <c r="R32" s="433">
        <f t="shared" si="11"/>
        <v>0</v>
      </c>
      <c r="T32" s="232"/>
      <c r="U32" s="232"/>
      <c r="V32" s="232"/>
      <c r="W32" s="232"/>
    </row>
    <row r="33" spans="1:26" ht="19.5" customHeight="1">
      <c r="A33" s="628" t="s">
        <v>186</v>
      </c>
      <c r="B33" s="629"/>
      <c r="C33" s="234">
        <v>0</v>
      </c>
      <c r="D33" s="236">
        <f t="shared" si="7"/>
        <v>0</v>
      </c>
      <c r="E33" s="430"/>
      <c r="F33" s="234">
        <v>0</v>
      </c>
      <c r="G33" s="236">
        <f t="shared" si="6"/>
        <v>0</v>
      </c>
      <c r="H33" s="197"/>
      <c r="I33" s="234">
        <v>0</v>
      </c>
      <c r="J33" s="236">
        <f t="shared" si="8"/>
        <v>0</v>
      </c>
      <c r="K33" s="197"/>
      <c r="L33" s="234">
        <v>0</v>
      </c>
      <c r="M33" s="236">
        <f t="shared" si="9"/>
        <v>0</v>
      </c>
      <c r="N33" s="197"/>
      <c r="O33" s="234">
        <v>0</v>
      </c>
      <c r="P33" s="236">
        <f t="shared" si="10"/>
        <v>0</v>
      </c>
      <c r="Q33" s="201"/>
      <c r="R33" s="433">
        <f t="shared" si="11"/>
        <v>0</v>
      </c>
      <c r="T33" s="232"/>
      <c r="U33" s="232"/>
      <c r="V33" s="232"/>
      <c r="W33" s="232"/>
    </row>
    <row r="34" spans="1:26" ht="19.5" customHeight="1">
      <c r="A34" s="628" t="s">
        <v>187</v>
      </c>
      <c r="B34" s="629"/>
      <c r="C34" s="234">
        <v>0</v>
      </c>
      <c r="D34" s="236">
        <f t="shared" si="7"/>
        <v>0</v>
      </c>
      <c r="E34" s="197"/>
      <c r="F34" s="234">
        <v>0</v>
      </c>
      <c r="G34" s="236">
        <f t="shared" si="6"/>
        <v>0</v>
      </c>
      <c r="H34" s="197"/>
      <c r="I34" s="234">
        <v>0</v>
      </c>
      <c r="J34" s="236">
        <f t="shared" si="8"/>
        <v>0</v>
      </c>
      <c r="K34" s="197"/>
      <c r="L34" s="234">
        <v>0</v>
      </c>
      <c r="M34" s="236">
        <f t="shared" si="9"/>
        <v>0</v>
      </c>
      <c r="N34" s="197"/>
      <c r="O34" s="234">
        <v>0</v>
      </c>
      <c r="P34" s="236">
        <f t="shared" si="10"/>
        <v>0</v>
      </c>
      <c r="Q34" s="201"/>
      <c r="R34" s="433">
        <f t="shared" si="11"/>
        <v>0</v>
      </c>
      <c r="T34" s="232"/>
      <c r="U34" s="232"/>
      <c r="V34" s="232"/>
      <c r="W34" s="232"/>
    </row>
    <row r="35" spans="1:26" ht="19.5" customHeight="1">
      <c r="A35" s="628" t="s">
        <v>186</v>
      </c>
      <c r="B35" s="629"/>
      <c r="C35" s="234">
        <v>0</v>
      </c>
      <c r="D35" s="236">
        <f t="shared" si="7"/>
        <v>0</v>
      </c>
      <c r="E35" s="197"/>
      <c r="F35" s="234">
        <v>0</v>
      </c>
      <c r="G35" s="236">
        <f t="shared" si="6"/>
        <v>0</v>
      </c>
      <c r="H35" s="197"/>
      <c r="I35" s="234">
        <v>0</v>
      </c>
      <c r="J35" s="236">
        <f t="shared" si="8"/>
        <v>0</v>
      </c>
      <c r="K35" s="197"/>
      <c r="L35" s="234">
        <v>0</v>
      </c>
      <c r="M35" s="236">
        <f t="shared" si="9"/>
        <v>0</v>
      </c>
      <c r="N35" s="197"/>
      <c r="O35" s="234">
        <v>0</v>
      </c>
      <c r="P35" s="236">
        <f t="shared" si="10"/>
        <v>0</v>
      </c>
      <c r="Q35" s="201"/>
      <c r="R35" s="433">
        <f t="shared" si="11"/>
        <v>0</v>
      </c>
      <c r="T35" s="232"/>
      <c r="U35" s="232"/>
      <c r="V35" s="232"/>
      <c r="W35" s="232"/>
    </row>
    <row r="36" spans="1:26" ht="19.5" customHeight="1">
      <c r="A36" s="628" t="s">
        <v>186</v>
      </c>
      <c r="B36" s="629"/>
      <c r="C36" s="234">
        <v>0</v>
      </c>
      <c r="D36" s="236">
        <f t="shared" si="7"/>
        <v>0</v>
      </c>
      <c r="E36" s="197"/>
      <c r="F36" s="234">
        <v>0</v>
      </c>
      <c r="G36" s="236">
        <f t="shared" si="6"/>
        <v>0</v>
      </c>
      <c r="H36" s="197"/>
      <c r="I36" s="234">
        <v>0</v>
      </c>
      <c r="J36" s="236">
        <f t="shared" si="8"/>
        <v>0</v>
      </c>
      <c r="K36" s="197"/>
      <c r="L36" s="234">
        <v>0</v>
      </c>
      <c r="M36" s="236">
        <f t="shared" si="9"/>
        <v>0</v>
      </c>
      <c r="N36" s="197"/>
      <c r="O36" s="234">
        <v>0</v>
      </c>
      <c r="P36" s="236">
        <f t="shared" si="10"/>
        <v>0</v>
      </c>
      <c r="Q36" s="201"/>
      <c r="R36" s="433">
        <f t="shared" si="11"/>
        <v>0</v>
      </c>
      <c r="T36" s="232"/>
      <c r="U36" s="232"/>
      <c r="V36" s="232"/>
      <c r="W36" s="232"/>
    </row>
    <row r="37" spans="1:26" ht="23.15" customHeight="1" thickBot="1">
      <c r="A37" s="668" t="s">
        <v>188</v>
      </c>
      <c r="B37" s="669"/>
      <c r="C37" s="235">
        <f>SUM(C27:C36)</f>
        <v>0</v>
      </c>
      <c r="D37" s="237">
        <f>SUM(D27:D36)</f>
        <v>0</v>
      </c>
      <c r="E37" s="199"/>
      <c r="F37" s="235">
        <f>SUM(F27:F36)</f>
        <v>0</v>
      </c>
      <c r="G37" s="237">
        <f>SUM(G27:G36)</f>
        <v>0</v>
      </c>
      <c r="H37" s="199"/>
      <c r="I37" s="235">
        <f>SUM(I27:I36)</f>
        <v>0</v>
      </c>
      <c r="J37" s="237">
        <f>SUM(J27:J36)</f>
        <v>0</v>
      </c>
      <c r="K37" s="199"/>
      <c r="L37" s="235">
        <f>SUM(L27:L36)</f>
        <v>0</v>
      </c>
      <c r="M37" s="237">
        <f>SUM(M27:M36)</f>
        <v>0</v>
      </c>
      <c r="N37" s="199"/>
      <c r="O37" s="235">
        <f>SUM(O27:O36)</f>
        <v>0</v>
      </c>
      <c r="P37" s="237">
        <f>SUM(P27:P36)</f>
        <v>0</v>
      </c>
      <c r="Q37" s="202"/>
      <c r="R37" s="239">
        <f>P37+M37+J37+G37+D37</f>
        <v>0</v>
      </c>
      <c r="T37" s="232"/>
      <c r="U37" s="232"/>
      <c r="V37" s="232"/>
      <c r="W37" s="232"/>
    </row>
    <row r="38" spans="1:26" ht="28" customHeight="1" thickBot="1">
      <c r="A38" s="666" t="s">
        <v>189</v>
      </c>
      <c r="B38" s="667"/>
      <c r="C38" s="266" t="e">
        <f>R25/R56</f>
        <v>#DIV/0!</v>
      </c>
      <c r="D38" s="616" t="e">
        <f>IF(C38&gt;25%,"Le coût total de l'équipement doit être inférieur à 25% du coût total du projet","")</f>
        <v>#DIV/0!</v>
      </c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8"/>
      <c r="R38" s="267"/>
      <c r="T38" s="232"/>
      <c r="U38" s="232"/>
      <c r="V38" s="232"/>
      <c r="W38" s="232"/>
    </row>
    <row r="39" spans="1:26" ht="5.5" customHeight="1" thickBot="1">
      <c r="A39" s="614"/>
      <c r="B39" s="614"/>
      <c r="C39" s="614"/>
      <c r="D39" s="614"/>
      <c r="E39" s="614"/>
      <c r="F39" s="614"/>
      <c r="G39" s="614"/>
      <c r="H39" s="614"/>
      <c r="I39" s="614"/>
      <c r="J39" s="614"/>
      <c r="K39" s="614"/>
      <c r="L39" s="614"/>
      <c r="M39" s="614"/>
      <c r="N39" s="614"/>
      <c r="O39" s="614"/>
      <c r="P39" s="614"/>
      <c r="Q39" s="614"/>
      <c r="R39" s="614"/>
      <c r="T39" s="232"/>
      <c r="U39" s="232"/>
      <c r="V39" s="232"/>
      <c r="W39" s="232"/>
    </row>
    <row r="40" spans="1:26" ht="31.5" customHeight="1" thickBot="1">
      <c r="A40" s="645" t="s">
        <v>190</v>
      </c>
      <c r="B40" s="646"/>
      <c r="C40" s="258"/>
      <c r="D40" s="256"/>
      <c r="E40" s="228"/>
      <c r="F40" s="263"/>
      <c r="G40" s="256"/>
      <c r="H40" s="228"/>
      <c r="I40" s="263"/>
      <c r="J40" s="256"/>
      <c r="K40" s="228"/>
      <c r="L40" s="263"/>
      <c r="M40" s="256"/>
      <c r="N40" s="228"/>
      <c r="O40" s="263"/>
      <c r="P40" s="256"/>
      <c r="Q40" s="228"/>
      <c r="R40" s="257">
        <f>O40+L40+I40+F40+C40</f>
        <v>0</v>
      </c>
      <c r="T40" s="232"/>
      <c r="U40" s="232"/>
      <c r="V40" s="232"/>
      <c r="W40" s="232"/>
    </row>
    <row r="41" spans="1:26" ht="20.5" customHeight="1" thickBot="1">
      <c r="A41" s="623" t="s">
        <v>191</v>
      </c>
      <c r="B41" s="624"/>
      <c r="C41" s="262" t="s">
        <v>192</v>
      </c>
      <c r="D41" s="259"/>
      <c r="E41" s="259"/>
      <c r="F41" s="260"/>
      <c r="G41" s="259"/>
      <c r="H41" s="259"/>
      <c r="I41" s="260"/>
      <c r="J41" s="259"/>
      <c r="K41" s="259"/>
      <c r="L41" s="260"/>
      <c r="M41" s="259"/>
      <c r="N41" s="259"/>
      <c r="O41" s="260"/>
      <c r="P41" s="259"/>
      <c r="Q41" s="259"/>
      <c r="R41" s="261"/>
      <c r="T41" s="232"/>
      <c r="U41" s="232"/>
      <c r="V41" s="232"/>
      <c r="W41" s="232"/>
    </row>
    <row r="42" spans="1:26" ht="3.65" customHeight="1" thickBot="1">
      <c r="A42" s="614"/>
      <c r="B42" s="614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  <c r="P42" s="615"/>
      <c r="Q42" s="615"/>
      <c r="R42" s="615"/>
      <c r="T42" s="232"/>
      <c r="U42" s="232"/>
      <c r="V42" s="232"/>
      <c r="W42" s="232"/>
    </row>
    <row r="43" spans="1:26" ht="34" customHeight="1" thickBot="1">
      <c r="A43" s="647" t="s">
        <v>193</v>
      </c>
      <c r="B43" s="648"/>
      <c r="C43" s="264"/>
      <c r="D43" s="256"/>
      <c r="E43" s="228"/>
      <c r="F43" s="264"/>
      <c r="G43" s="256"/>
      <c r="H43" s="228"/>
      <c r="I43" s="264"/>
      <c r="J43" s="256"/>
      <c r="K43" s="228"/>
      <c r="L43" s="264"/>
      <c r="M43" s="256"/>
      <c r="N43" s="228"/>
      <c r="O43" s="264"/>
      <c r="P43" s="256"/>
      <c r="Q43" s="228"/>
      <c r="R43" s="265">
        <f t="shared" si="5"/>
        <v>0</v>
      </c>
      <c r="T43" s="232"/>
      <c r="U43" s="232"/>
      <c r="V43" s="232"/>
      <c r="W43" s="232"/>
    </row>
    <row r="44" spans="1:26" ht="20.5" customHeight="1" thickBot="1">
      <c r="A44" s="623" t="s">
        <v>191</v>
      </c>
      <c r="B44" s="624"/>
      <c r="C44" s="262" t="s">
        <v>192</v>
      </c>
      <c r="D44" s="259"/>
      <c r="E44" s="259"/>
      <c r="F44" s="260"/>
      <c r="G44" s="259"/>
      <c r="H44" s="259"/>
      <c r="I44" s="260"/>
      <c r="J44" s="259"/>
      <c r="K44" s="259"/>
      <c r="L44" s="260"/>
      <c r="M44" s="259"/>
      <c r="N44" s="259"/>
      <c r="O44" s="260"/>
      <c r="P44" s="259"/>
      <c r="Q44" s="259"/>
      <c r="R44" s="261"/>
      <c r="T44" s="232"/>
      <c r="U44" s="232"/>
      <c r="V44" s="232"/>
      <c r="W44" s="232"/>
    </row>
    <row r="45" spans="1:26" ht="3.65" customHeight="1" thickBot="1">
      <c r="A45" s="614"/>
      <c r="B45" s="614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  <c r="P45" s="615"/>
      <c r="Q45" s="615"/>
      <c r="R45" s="615"/>
      <c r="T45" s="232"/>
      <c r="U45" s="232"/>
      <c r="V45" s="232"/>
      <c r="W45" s="232"/>
    </row>
    <row r="46" spans="1:26" ht="43.5" customHeight="1" thickBot="1">
      <c r="A46" s="635" t="s">
        <v>194</v>
      </c>
      <c r="B46" s="636"/>
      <c r="C46" s="268">
        <f>C47+C49</f>
        <v>0</v>
      </c>
      <c r="D46" s="256"/>
      <c r="E46" s="228"/>
      <c r="F46" s="268">
        <f>F47+F49</f>
        <v>0</v>
      </c>
      <c r="G46" s="256"/>
      <c r="H46" s="228"/>
      <c r="I46" s="268">
        <f>I47+I49</f>
        <v>0</v>
      </c>
      <c r="J46" s="256"/>
      <c r="K46" s="228"/>
      <c r="L46" s="268">
        <f>L47+L49</f>
        <v>0</v>
      </c>
      <c r="M46" s="256"/>
      <c r="N46" s="228"/>
      <c r="O46" s="268">
        <f>O47+O49</f>
        <v>0</v>
      </c>
      <c r="P46" s="256"/>
      <c r="Q46" s="228"/>
      <c r="R46" s="265">
        <f>O46+L46+I46+F46+C46</f>
        <v>0</v>
      </c>
      <c r="T46" s="232"/>
      <c r="U46" s="232"/>
      <c r="V46" s="232"/>
      <c r="W46" s="232"/>
    </row>
    <row r="47" spans="1:26" ht="21" customHeight="1">
      <c r="A47" s="664" t="s">
        <v>195</v>
      </c>
      <c r="B47" s="665"/>
      <c r="C47" s="269"/>
      <c r="D47" s="204"/>
      <c r="E47" s="205"/>
      <c r="F47" s="269"/>
      <c r="G47" s="204"/>
      <c r="H47" s="205"/>
      <c r="I47" s="269"/>
      <c r="J47" s="204"/>
      <c r="K47" s="205"/>
      <c r="L47" s="269"/>
      <c r="M47" s="204"/>
      <c r="N47" s="205"/>
      <c r="O47" s="269"/>
      <c r="P47" s="204"/>
      <c r="Q47" s="205"/>
      <c r="R47" s="642"/>
      <c r="T47" s="232"/>
      <c r="U47" s="232"/>
      <c r="V47" s="232"/>
      <c r="W47" s="232"/>
      <c r="X47" s="112"/>
      <c r="Y47" s="112"/>
      <c r="Z47" s="112"/>
    </row>
    <row r="48" spans="1:26" ht="25.5" customHeight="1" thickBot="1">
      <c r="A48" s="637" t="s">
        <v>191</v>
      </c>
      <c r="B48" s="638"/>
      <c r="C48" s="611" t="s">
        <v>196</v>
      </c>
      <c r="D48" s="612"/>
      <c r="E48" s="613"/>
      <c r="F48" s="611" t="s">
        <v>196</v>
      </c>
      <c r="G48" s="612"/>
      <c r="H48" s="613"/>
      <c r="I48" s="611"/>
      <c r="J48" s="612"/>
      <c r="K48" s="613"/>
      <c r="L48" s="611" t="s">
        <v>196</v>
      </c>
      <c r="M48" s="612"/>
      <c r="N48" s="613"/>
      <c r="O48" s="611" t="s">
        <v>196</v>
      </c>
      <c r="P48" s="612"/>
      <c r="Q48" s="613"/>
      <c r="R48" s="643"/>
      <c r="T48" s="232"/>
      <c r="U48" s="232"/>
      <c r="V48" s="232"/>
      <c r="W48" s="232"/>
      <c r="X48" s="112"/>
      <c r="Y48" s="112"/>
      <c r="Z48" s="112"/>
    </row>
    <row r="49" spans="1:26" ht="21.65" customHeight="1">
      <c r="A49" s="662" t="s">
        <v>197</v>
      </c>
      <c r="B49" s="663"/>
      <c r="C49" s="192"/>
      <c r="D49" s="194"/>
      <c r="E49" s="197"/>
      <c r="F49" s="192"/>
      <c r="G49" s="194"/>
      <c r="H49" s="197"/>
      <c r="I49" s="192"/>
      <c r="J49" s="194"/>
      <c r="K49" s="197"/>
      <c r="L49" s="192"/>
      <c r="M49" s="194"/>
      <c r="N49" s="197"/>
      <c r="O49" s="192"/>
      <c r="P49" s="194"/>
      <c r="Q49" s="197"/>
      <c r="R49" s="643"/>
      <c r="T49" s="232"/>
      <c r="U49" s="232"/>
      <c r="V49" s="232"/>
      <c r="W49" s="232"/>
      <c r="X49" s="112"/>
      <c r="Y49" s="112"/>
      <c r="Z49" s="112"/>
    </row>
    <row r="50" spans="1:26" ht="24.65" customHeight="1" thickBot="1">
      <c r="A50" s="637" t="s">
        <v>191</v>
      </c>
      <c r="B50" s="638"/>
      <c r="C50" s="630" t="s">
        <v>196</v>
      </c>
      <c r="D50" s="631"/>
      <c r="E50" s="632"/>
      <c r="F50" s="630" t="s">
        <v>196</v>
      </c>
      <c r="G50" s="631"/>
      <c r="H50" s="632"/>
      <c r="I50" s="630" t="s">
        <v>196</v>
      </c>
      <c r="J50" s="631"/>
      <c r="K50" s="632"/>
      <c r="L50" s="630" t="s">
        <v>196</v>
      </c>
      <c r="M50" s="631"/>
      <c r="N50" s="632"/>
      <c r="O50" s="630" t="s">
        <v>196</v>
      </c>
      <c r="P50" s="631"/>
      <c r="Q50" s="632"/>
      <c r="R50" s="644"/>
      <c r="T50" s="232"/>
      <c r="U50" s="232"/>
      <c r="V50" s="232"/>
      <c r="W50" s="232"/>
      <c r="X50" s="112"/>
      <c r="Y50" s="112"/>
      <c r="Z50" s="112"/>
    </row>
    <row r="51" spans="1:26" ht="3.65" customHeight="1" thickBot="1">
      <c r="A51" s="614"/>
      <c r="B51" s="614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  <c r="P51" s="615"/>
      <c r="Q51" s="615"/>
      <c r="R51" s="615"/>
      <c r="T51" s="232"/>
      <c r="U51" s="232"/>
      <c r="V51" s="232"/>
      <c r="W51" s="232"/>
    </row>
    <row r="52" spans="1:26" ht="32.5" customHeight="1" thickBot="1">
      <c r="A52" s="645" t="s">
        <v>198</v>
      </c>
      <c r="B52" s="646"/>
      <c r="C52" s="258"/>
      <c r="D52" s="256"/>
      <c r="E52" s="228"/>
      <c r="F52" s="258"/>
      <c r="G52" s="256"/>
      <c r="H52" s="228"/>
      <c r="I52" s="258"/>
      <c r="J52" s="256"/>
      <c r="K52" s="228"/>
      <c r="L52" s="258"/>
      <c r="M52" s="256"/>
      <c r="N52" s="228"/>
      <c r="O52" s="258"/>
      <c r="P52" s="256"/>
      <c r="Q52" s="228"/>
      <c r="R52" s="270">
        <f t="shared" si="5"/>
        <v>0</v>
      </c>
      <c r="T52" s="232"/>
      <c r="U52" s="232"/>
      <c r="V52" s="232"/>
      <c r="W52" s="232"/>
    </row>
    <row r="53" spans="1:26" ht="3.65" customHeight="1" thickBot="1">
      <c r="A53" s="614"/>
      <c r="B53" s="614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  <c r="P53" s="615"/>
      <c r="Q53" s="615"/>
      <c r="R53" s="615"/>
      <c r="T53" s="232"/>
      <c r="U53" s="232"/>
      <c r="V53" s="232"/>
      <c r="W53" s="232"/>
    </row>
    <row r="54" spans="1:26" ht="31.5" customHeight="1" thickBot="1">
      <c r="A54" s="645" t="s">
        <v>199</v>
      </c>
      <c r="B54" s="646"/>
      <c r="C54" s="258"/>
      <c r="D54" s="256"/>
      <c r="E54" s="228"/>
      <c r="F54" s="258"/>
      <c r="G54" s="256"/>
      <c r="H54" s="228"/>
      <c r="I54" s="258"/>
      <c r="J54" s="256"/>
      <c r="K54" s="228"/>
      <c r="L54" s="258"/>
      <c r="M54" s="256"/>
      <c r="N54" s="228"/>
      <c r="O54" s="258"/>
      <c r="P54" s="256"/>
      <c r="Q54" s="228"/>
      <c r="R54" s="270">
        <f t="shared" si="5"/>
        <v>0</v>
      </c>
      <c r="T54" s="232"/>
      <c r="U54" s="232"/>
      <c r="V54" s="232"/>
      <c r="W54" s="232"/>
    </row>
    <row r="55" spans="1:26" ht="3.65" customHeight="1" thickBot="1">
      <c r="A55" s="614"/>
      <c r="B55" s="614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  <c r="N55" s="615"/>
      <c r="O55" s="615"/>
      <c r="P55" s="615"/>
      <c r="Q55" s="615"/>
      <c r="R55" s="615"/>
      <c r="T55" s="232"/>
      <c r="U55" s="232"/>
      <c r="V55" s="232"/>
      <c r="W55" s="232"/>
    </row>
    <row r="56" spans="1:26" ht="24" thickBot="1">
      <c r="A56" s="639" t="s">
        <v>200</v>
      </c>
      <c r="B56" s="640"/>
      <c r="C56" s="625">
        <f>C54+C52+C46+C43+C40+D37+C21+C15+C5</f>
        <v>0</v>
      </c>
      <c r="D56" s="626"/>
      <c r="E56" s="627"/>
      <c r="F56" s="625">
        <f>F54+F52+F46+F43+F40+G37+F21+F15+F5</f>
        <v>0</v>
      </c>
      <c r="G56" s="626"/>
      <c r="H56" s="627"/>
      <c r="I56" s="625">
        <f>I54+I52+I46+I43+I40+J37+I21+I15+I5</f>
        <v>0</v>
      </c>
      <c r="J56" s="626"/>
      <c r="K56" s="627"/>
      <c r="L56" s="633">
        <f>L54+L52+L46+L43+L40+M37+L21+L15+L5</f>
        <v>0</v>
      </c>
      <c r="M56" s="626"/>
      <c r="N56" s="634"/>
      <c r="O56" s="625">
        <f>O54+O52+O46+O43+O40+P37+O21+O15+O5</f>
        <v>0</v>
      </c>
      <c r="P56" s="626"/>
      <c r="Q56" s="627"/>
      <c r="R56" s="273">
        <f>R52+R46+R43++R40+R25+R21+R15+R5+R54</f>
        <v>0</v>
      </c>
      <c r="S56" s="114"/>
    </row>
    <row r="57" spans="1:26" ht="16" hidden="1" customHeight="1">
      <c r="A57" s="271" t="s">
        <v>201</v>
      </c>
      <c r="B57" s="271"/>
      <c r="C57" s="641">
        <f>'Form. A3- Montage financier'!D28+'Form. A3- Montage financier'!D102</f>
        <v>0</v>
      </c>
      <c r="D57" s="641"/>
      <c r="E57" s="641"/>
      <c r="F57" s="641">
        <f>'Form. A3- Montage financier'!F28+'Form. A3- Montage financier'!F102</f>
        <v>0</v>
      </c>
      <c r="G57" s="641"/>
      <c r="H57" s="641"/>
      <c r="I57" s="641">
        <f>'Form. A3- Montage financier'!H102+'Form. A3- Montage financier'!H28</f>
        <v>0</v>
      </c>
      <c r="J57" s="641"/>
      <c r="K57" s="641"/>
      <c r="L57" s="641">
        <f>'Form. A3- Montage financier'!J28+'Form. A3- Montage financier'!J102</f>
        <v>0</v>
      </c>
      <c r="M57" s="641"/>
      <c r="N57" s="641"/>
      <c r="O57" s="641">
        <f>'Form. A3- Montage financier'!L102+'Form. A3- Montage financier'!L28</f>
        <v>0</v>
      </c>
      <c r="P57" s="641"/>
      <c r="Q57" s="641"/>
      <c r="R57" s="272">
        <f>O57+L57+I57+F57+C57</f>
        <v>0</v>
      </c>
    </row>
    <row r="58" spans="1:26" ht="3.65" customHeight="1">
      <c r="A58" s="614"/>
      <c r="B58" s="614"/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5"/>
      <c r="N58" s="615"/>
      <c r="O58" s="615"/>
      <c r="P58" s="615"/>
      <c r="Q58" s="615"/>
      <c r="R58" s="615"/>
      <c r="T58" s="232"/>
      <c r="U58" s="232"/>
      <c r="V58" s="232"/>
      <c r="W58" s="232"/>
    </row>
    <row r="59" spans="1:26" ht="26">
      <c r="A59" s="655" t="s">
        <v>202</v>
      </c>
      <c r="B59" s="655"/>
      <c r="C59" s="655"/>
      <c r="D59" s="655"/>
      <c r="E59" s="655"/>
      <c r="F59" s="655"/>
      <c r="G59" s="655"/>
      <c r="H59" s="655"/>
      <c r="I59" s="655"/>
      <c r="J59" s="655"/>
      <c r="K59" s="655"/>
      <c r="L59" s="655"/>
      <c r="M59" s="655"/>
      <c r="N59" s="655"/>
      <c r="O59" s="275"/>
      <c r="P59" s="275"/>
      <c r="Q59" s="275"/>
      <c r="R59" s="276"/>
    </row>
    <row r="60" spans="1:26" ht="15.5">
      <c r="A60" s="274"/>
      <c r="B60" s="274"/>
      <c r="C60" s="274"/>
      <c r="D60" s="274"/>
      <c r="E60" s="274"/>
      <c r="F60" s="274"/>
      <c r="G60" s="650"/>
      <c r="H60" s="650"/>
      <c r="I60" s="274"/>
      <c r="J60" s="274"/>
      <c r="K60" s="274"/>
      <c r="L60" s="274"/>
      <c r="M60" s="274"/>
      <c r="R60" s="277"/>
    </row>
    <row r="61" spans="1:26" ht="23.5" customHeight="1" thickBot="1">
      <c r="A61" s="274"/>
      <c r="B61" s="274"/>
      <c r="C61" s="274"/>
      <c r="D61" s="274"/>
      <c r="E61" s="274"/>
      <c r="F61" s="274"/>
      <c r="G61" s="274"/>
      <c r="H61" s="274"/>
      <c r="I61" s="274"/>
      <c r="J61" s="274"/>
      <c r="R61" s="278"/>
    </row>
    <row r="62" spans="1:26" ht="33" customHeight="1" thickBot="1">
      <c r="A62" s="603" t="s">
        <v>203</v>
      </c>
      <c r="B62" s="604"/>
      <c r="C62" s="604"/>
      <c r="D62" s="604"/>
      <c r="E62" s="604"/>
      <c r="F62" s="604"/>
      <c r="G62" s="649"/>
      <c r="H62" s="279"/>
      <c r="I62" s="279"/>
      <c r="J62" s="279"/>
      <c r="P62" s="115"/>
    </row>
    <row r="63" spans="1:26" ht="31.5" customHeight="1">
      <c r="A63" s="653"/>
      <c r="B63" s="654"/>
      <c r="C63" s="437" t="s">
        <v>204</v>
      </c>
      <c r="D63" s="434" t="s">
        <v>8</v>
      </c>
      <c r="E63" s="434" t="s">
        <v>9</v>
      </c>
      <c r="F63" s="434" t="s">
        <v>10</v>
      </c>
      <c r="G63" s="435" t="s">
        <v>11</v>
      </c>
      <c r="J63" s="370"/>
      <c r="K63" s="370"/>
      <c r="L63" s="370"/>
      <c r="M63" s="370"/>
    </row>
    <row r="64" spans="1:26" ht="30.65" customHeight="1">
      <c r="A64" s="601" t="str">
        <f>A5</f>
        <v xml:space="preserve">Total salaires, traitements et avantages sociaux </v>
      </c>
      <c r="B64" s="602"/>
      <c r="C64" s="436">
        <f>SUM(C65:C72)</f>
        <v>0</v>
      </c>
      <c r="D64" s="281">
        <f>SUM(D65:D72)</f>
        <v>0</v>
      </c>
      <c r="E64" s="281">
        <f>SUM(E65:E72)</f>
        <v>0</v>
      </c>
      <c r="F64" s="281">
        <f>SUM(F65:F72)</f>
        <v>0</v>
      </c>
      <c r="G64" s="121">
        <f>D64+E64+F64</f>
        <v>0</v>
      </c>
      <c r="J64" s="370"/>
      <c r="K64" s="370"/>
      <c r="L64" s="370"/>
      <c r="M64" s="370"/>
    </row>
    <row r="65" spans="1:18" ht="19" customHeight="1">
      <c r="A65" s="651" t="s">
        <v>205</v>
      </c>
      <c r="B65" s="652"/>
      <c r="C65" s="436">
        <f t="shared" ref="C65:C72" si="12">R6</f>
        <v>0</v>
      </c>
      <c r="D65" s="189"/>
      <c r="E65" s="189"/>
      <c r="F65" s="189"/>
      <c r="G65" s="121">
        <f t="shared" ref="G65:G69" si="13">D65+E65+F65</f>
        <v>0</v>
      </c>
      <c r="J65" s="370"/>
      <c r="K65" s="370"/>
      <c r="L65" s="370"/>
      <c r="M65" s="370"/>
    </row>
    <row r="66" spans="1:18" ht="19" customHeight="1">
      <c r="A66" s="651" t="s">
        <v>206</v>
      </c>
      <c r="B66" s="652"/>
      <c r="C66" s="436">
        <f t="shared" si="12"/>
        <v>0</v>
      </c>
      <c r="D66" s="189"/>
      <c r="E66" s="189"/>
      <c r="F66" s="189"/>
      <c r="G66" s="121">
        <f t="shared" si="13"/>
        <v>0</v>
      </c>
      <c r="J66" s="280"/>
      <c r="K66" s="280"/>
      <c r="L66" s="280"/>
    </row>
    <row r="67" spans="1:18" ht="19" customHeight="1">
      <c r="A67" s="651" t="s">
        <v>207</v>
      </c>
      <c r="B67" s="652"/>
      <c r="C67" s="436">
        <f t="shared" si="12"/>
        <v>0</v>
      </c>
      <c r="D67" s="189"/>
      <c r="E67" s="189"/>
      <c r="F67" s="189"/>
      <c r="G67" s="121">
        <f t="shared" si="13"/>
        <v>0</v>
      </c>
      <c r="J67" s="280"/>
      <c r="K67" s="280"/>
      <c r="L67" s="280"/>
    </row>
    <row r="68" spans="1:18" ht="19" customHeight="1">
      <c r="A68" s="651" t="s">
        <v>208</v>
      </c>
      <c r="B68" s="652"/>
      <c r="C68" s="436">
        <f t="shared" si="12"/>
        <v>0</v>
      </c>
      <c r="D68" s="189"/>
      <c r="E68" s="189"/>
      <c r="F68" s="189"/>
      <c r="G68" s="121">
        <f t="shared" si="13"/>
        <v>0</v>
      </c>
      <c r="J68" s="280"/>
      <c r="K68" s="280"/>
      <c r="L68" s="280"/>
    </row>
    <row r="69" spans="1:18" ht="19" customHeight="1">
      <c r="A69" s="651" t="str">
        <f>A11</f>
        <v>Autres, spécifier (obligatoire)</v>
      </c>
      <c r="B69" s="652"/>
      <c r="C69" s="436">
        <f t="shared" si="12"/>
        <v>0</v>
      </c>
      <c r="D69" s="189"/>
      <c r="E69" s="189"/>
      <c r="F69" s="189"/>
      <c r="G69" s="121">
        <f t="shared" si="13"/>
        <v>0</v>
      </c>
      <c r="J69" s="280"/>
      <c r="K69" s="280"/>
      <c r="L69" s="280"/>
    </row>
    <row r="70" spans="1:18" ht="19" customHeight="1">
      <c r="A70" s="651" t="e">
        <f>#REF!</f>
        <v>#REF!</v>
      </c>
      <c r="B70" s="652"/>
      <c r="C70" s="436">
        <f t="shared" si="12"/>
        <v>0</v>
      </c>
      <c r="D70" s="189"/>
      <c r="E70" s="189"/>
      <c r="F70" s="189"/>
      <c r="G70" s="121">
        <f t="shared" ref="G70:G72" si="14">D70+E70+F70</f>
        <v>0</v>
      </c>
      <c r="J70" s="280"/>
      <c r="K70" s="280"/>
      <c r="L70" s="280"/>
    </row>
    <row r="71" spans="1:18" ht="19" customHeight="1">
      <c r="A71" s="651" t="str">
        <f>A12</f>
        <v>Autres, description (obligatoire)</v>
      </c>
      <c r="B71" s="652"/>
      <c r="C71" s="436">
        <f t="shared" si="12"/>
        <v>0</v>
      </c>
      <c r="D71" s="189"/>
      <c r="E71" s="189"/>
      <c r="F71" s="189"/>
      <c r="G71" s="121">
        <f t="shared" si="14"/>
        <v>0</v>
      </c>
      <c r="J71" s="280"/>
      <c r="K71" s="280"/>
      <c r="L71" s="280"/>
    </row>
    <row r="72" spans="1:18" ht="19" customHeight="1">
      <c r="A72" s="651" t="str">
        <f>A13</f>
        <v>Autres, description (obligatoire)</v>
      </c>
      <c r="B72" s="652"/>
      <c r="C72" s="436">
        <f t="shared" si="12"/>
        <v>0</v>
      </c>
      <c r="D72" s="189"/>
      <c r="E72" s="189"/>
      <c r="F72" s="189"/>
      <c r="G72" s="121">
        <f t="shared" si="14"/>
        <v>0</v>
      </c>
      <c r="J72" s="280"/>
      <c r="K72" s="280"/>
      <c r="L72" s="280"/>
    </row>
    <row r="73" spans="1:18" ht="25" customHeight="1">
      <c r="A73" s="601" t="str">
        <f>A15</f>
        <v>B. Bourses aux étudiants</v>
      </c>
      <c r="B73" s="602"/>
      <c r="C73" s="436">
        <f>SUM(C74:C77)</f>
        <v>0</v>
      </c>
      <c r="D73" s="281">
        <f>D74+D75+D76+D77</f>
        <v>0</v>
      </c>
      <c r="E73" s="281">
        <f t="shared" ref="E73" si="15">E74+E75+E76+E77</f>
        <v>0</v>
      </c>
      <c r="F73" s="281">
        <f>F74+F75+F76+F77</f>
        <v>0</v>
      </c>
      <c r="G73" s="121">
        <f>D73+E73+F73</f>
        <v>0</v>
      </c>
      <c r="J73" s="280"/>
      <c r="K73" s="280"/>
      <c r="L73" s="280"/>
    </row>
    <row r="74" spans="1:18" ht="19" customHeight="1">
      <c r="A74" s="651" t="str">
        <f>A16</f>
        <v>Maitrise</v>
      </c>
      <c r="B74" s="652"/>
      <c r="C74" s="436">
        <f>R16</f>
        <v>0</v>
      </c>
      <c r="D74" s="189"/>
      <c r="E74" s="189"/>
      <c r="F74" s="189"/>
      <c r="G74" s="121">
        <f t="shared" ref="G74:G77" si="16">D74+E74+F74</f>
        <v>0</v>
      </c>
      <c r="J74" s="280"/>
      <c r="K74" s="280"/>
      <c r="L74" s="280"/>
    </row>
    <row r="75" spans="1:18" ht="19" customHeight="1">
      <c r="A75" s="651" t="str">
        <f>A17</f>
        <v>PhD</v>
      </c>
      <c r="B75" s="652"/>
      <c r="C75" s="436">
        <f>R17</f>
        <v>0</v>
      </c>
      <c r="D75" s="189"/>
      <c r="E75" s="189"/>
      <c r="F75" s="189"/>
      <c r="G75" s="121">
        <f t="shared" si="16"/>
        <v>0</v>
      </c>
      <c r="J75" s="280"/>
      <c r="K75" s="280"/>
      <c r="L75" s="280"/>
    </row>
    <row r="76" spans="1:18" ht="19" customHeight="1">
      <c r="A76" s="651" t="str">
        <f>A18</f>
        <v>PostDoc</v>
      </c>
      <c r="B76" s="652"/>
      <c r="C76" s="436">
        <f>R18</f>
        <v>0</v>
      </c>
      <c r="D76" s="189"/>
      <c r="E76" s="189"/>
      <c r="F76" s="189"/>
      <c r="G76" s="121">
        <f t="shared" si="16"/>
        <v>0</v>
      </c>
      <c r="J76" s="280"/>
      <c r="K76" s="280"/>
      <c r="L76" s="280"/>
    </row>
    <row r="77" spans="1:18" ht="19" customHeight="1">
      <c r="A77" s="651" t="str">
        <f>A19</f>
        <v>Autres : Sélectionner (obligatoire)</v>
      </c>
      <c r="B77" s="652"/>
      <c r="C77" s="436">
        <f>R19</f>
        <v>0</v>
      </c>
      <c r="D77" s="189"/>
      <c r="E77" s="189"/>
      <c r="F77" s="189"/>
      <c r="G77" s="121">
        <f t="shared" si="16"/>
        <v>0</v>
      </c>
      <c r="J77" s="280"/>
      <c r="K77" s="280"/>
      <c r="L77" s="280"/>
    </row>
    <row r="78" spans="1:18" ht="18.649999999999999" customHeight="1">
      <c r="A78" s="601" t="str">
        <f>A21</f>
        <v xml:space="preserve">C. Produits consommables et fournitures </v>
      </c>
      <c r="B78" s="602"/>
      <c r="C78" s="436">
        <f>R21</f>
        <v>0</v>
      </c>
      <c r="D78" s="189"/>
      <c r="E78" s="189"/>
      <c r="F78" s="189"/>
      <c r="G78" s="121">
        <f>D78+E78+F78</f>
        <v>0</v>
      </c>
      <c r="Q78" s="112"/>
      <c r="R78" s="112"/>
    </row>
    <row r="79" spans="1:18" ht="18.649999999999999" customHeight="1">
      <c r="A79" s="601" t="s">
        <v>209</v>
      </c>
      <c r="B79" s="602"/>
      <c r="C79" s="436">
        <f>R37</f>
        <v>0</v>
      </c>
      <c r="D79" s="189"/>
      <c r="E79" s="189"/>
      <c r="F79" s="189"/>
      <c r="G79" s="121">
        <f>F79+E79+D79</f>
        <v>0</v>
      </c>
      <c r="Q79" s="112"/>
      <c r="R79" s="112"/>
    </row>
    <row r="80" spans="1:18" ht="18.649999999999999" customHeight="1">
      <c r="A80" s="601" t="str">
        <f>A40</f>
        <v>E. Frais de déplacement et de séjour</v>
      </c>
      <c r="B80" s="602"/>
      <c r="C80" s="436">
        <f>R40</f>
        <v>0</v>
      </c>
      <c r="D80" s="189"/>
      <c r="E80" s="189"/>
      <c r="F80" s="189"/>
      <c r="G80" s="121">
        <f t="shared" ref="G80" si="17">D80+E80+F80</f>
        <v>0</v>
      </c>
      <c r="Q80" s="112"/>
      <c r="R80" s="112"/>
    </row>
    <row r="81" spans="1:18" ht="25.5" customHeight="1">
      <c r="A81" s="601" t="s">
        <v>210</v>
      </c>
      <c r="B81" s="602"/>
      <c r="C81" s="436">
        <f>R43</f>
        <v>0</v>
      </c>
      <c r="D81" s="189"/>
      <c r="E81" s="189"/>
      <c r="F81" s="189"/>
      <c r="G81" s="121">
        <f>F81+E81+D81</f>
        <v>0</v>
      </c>
      <c r="Q81" s="112"/>
      <c r="R81" s="112"/>
    </row>
    <row r="82" spans="1:18" ht="18.649999999999999" customHeight="1">
      <c r="A82" s="601" t="s">
        <v>211</v>
      </c>
      <c r="B82" s="602"/>
      <c r="C82" s="436">
        <f>R46</f>
        <v>0</v>
      </c>
      <c r="D82" s="189"/>
      <c r="E82" s="189"/>
      <c r="F82" s="189"/>
      <c r="G82" s="121">
        <f>F82+E82+D82</f>
        <v>0</v>
      </c>
      <c r="Q82" s="112"/>
      <c r="R82" s="112"/>
    </row>
    <row r="83" spans="1:18" ht="18.649999999999999" customHeight="1">
      <c r="A83" s="601" t="str">
        <f>A52</f>
        <v>H. Frais de diffusion des connaissances</v>
      </c>
      <c r="B83" s="602"/>
      <c r="C83" s="436">
        <f>R52</f>
        <v>0</v>
      </c>
      <c r="D83" s="189"/>
      <c r="E83" s="189"/>
      <c r="F83" s="189"/>
      <c r="G83" s="121">
        <f>F83+E83+D83</f>
        <v>0</v>
      </c>
      <c r="Q83" s="112"/>
      <c r="R83" s="112"/>
    </row>
    <row r="84" spans="1:18" ht="25.5" customHeight="1" thickBot="1">
      <c r="A84" s="601" t="str">
        <f t="shared" ref="A84" si="18">A54</f>
        <v>I. Frais de plateforme (animalerie; serres, laboratoire lourd, … etc.)</v>
      </c>
      <c r="B84" s="602"/>
      <c r="C84" s="436">
        <f>R54</f>
        <v>0</v>
      </c>
      <c r="D84" s="189"/>
      <c r="E84" s="189"/>
      <c r="F84" s="189"/>
      <c r="G84" s="121">
        <f>D84+E84+F84</f>
        <v>0</v>
      </c>
      <c r="Q84" s="112"/>
      <c r="R84" s="112"/>
    </row>
    <row r="85" spans="1:18" ht="40.5" customHeight="1" thickBot="1">
      <c r="A85" s="599" t="s">
        <v>212</v>
      </c>
      <c r="B85" s="600"/>
      <c r="C85" s="438">
        <f>C64+C73+C78+C79+C80+C81+C82+C83+C84</f>
        <v>0</v>
      </c>
      <c r="D85" s="122">
        <f>D83+D82+D81+D80+D79+D78+D73+D64+D84</f>
        <v>0</v>
      </c>
      <c r="E85" s="122">
        <f t="shared" ref="E85:G85" si="19">E83+E82+E81+E80+E79+E78+E73+E64+E84</f>
        <v>0</v>
      </c>
      <c r="F85" s="122">
        <f t="shared" si="19"/>
        <v>0</v>
      </c>
      <c r="G85" s="123">
        <f t="shared" si="19"/>
        <v>0</v>
      </c>
      <c r="H85" s="656" t="str">
        <f>IF(G85=R56, "La répartition des dépenses du projet est correcte","Revoyez SVP la répartition des dépenses par année")</f>
        <v>La répartition des dépenses du projet est correcte</v>
      </c>
      <c r="I85" s="657"/>
    </row>
    <row r="91" spans="1:18" ht="18.5">
      <c r="I91" s="113"/>
    </row>
  </sheetData>
  <sheetProtection algorithmName="SHA-512" hashValue="SXwIeLit1UaGifzD0Lyl/2dudDNKQ5cG2oKYjnX756EJZpIsIS310Sm9gYTvvcvUhNjB4me94B+IJkrc0V8Xow==" saltValue="1xBfdMvTY3voN7sBLub8NA==" spinCount="100000" sheet="1" objects="1" scenarios="1"/>
  <mergeCells count="94">
    <mergeCell ref="A4:B4"/>
    <mergeCell ref="A15:B15"/>
    <mergeCell ref="A21:B21"/>
    <mergeCell ref="A5:B5"/>
    <mergeCell ref="A22:B22"/>
    <mergeCell ref="H85:I85"/>
    <mergeCell ref="A58:R58"/>
    <mergeCell ref="A23:B23"/>
    <mergeCell ref="A28:B28"/>
    <mergeCell ref="A29:B29"/>
    <mergeCell ref="A27:B27"/>
    <mergeCell ref="A33:B33"/>
    <mergeCell ref="A48:B48"/>
    <mergeCell ref="A30:B30"/>
    <mergeCell ref="A32:B32"/>
    <mergeCell ref="A49:B49"/>
    <mergeCell ref="A47:B47"/>
    <mergeCell ref="A40:B40"/>
    <mergeCell ref="A38:B38"/>
    <mergeCell ref="A37:B37"/>
    <mergeCell ref="A80:B80"/>
    <mergeCell ref="A77:B77"/>
    <mergeCell ref="A78:B78"/>
    <mergeCell ref="A79:B79"/>
    <mergeCell ref="A54:B54"/>
    <mergeCell ref="A59:N59"/>
    <mergeCell ref="A69:B69"/>
    <mergeCell ref="A71:B71"/>
    <mergeCell ref="A74:B74"/>
    <mergeCell ref="A75:B75"/>
    <mergeCell ref="A41:B41"/>
    <mergeCell ref="A62:G62"/>
    <mergeCell ref="A84:B84"/>
    <mergeCell ref="G60:H60"/>
    <mergeCell ref="A82:B82"/>
    <mergeCell ref="A83:B83"/>
    <mergeCell ref="A65:B65"/>
    <mergeCell ref="A66:B66"/>
    <mergeCell ref="A67:B67"/>
    <mergeCell ref="A64:B64"/>
    <mergeCell ref="A72:B72"/>
    <mergeCell ref="A68:B68"/>
    <mergeCell ref="A70:B70"/>
    <mergeCell ref="A63:B63"/>
    <mergeCell ref="A81:B81"/>
    <mergeCell ref="A76:B76"/>
    <mergeCell ref="A34:B34"/>
    <mergeCell ref="F56:H56"/>
    <mergeCell ref="F57:H57"/>
    <mergeCell ref="A55:R55"/>
    <mergeCell ref="R47:R50"/>
    <mergeCell ref="I50:K50"/>
    <mergeCell ref="L50:N50"/>
    <mergeCell ref="L57:N57"/>
    <mergeCell ref="A51:R51"/>
    <mergeCell ref="A53:R53"/>
    <mergeCell ref="A52:B52"/>
    <mergeCell ref="C57:E57"/>
    <mergeCell ref="A43:B43"/>
    <mergeCell ref="O57:Q57"/>
    <mergeCell ref="I57:K57"/>
    <mergeCell ref="A36:B36"/>
    <mergeCell ref="I2:K2"/>
    <mergeCell ref="A44:B44"/>
    <mergeCell ref="A45:R45"/>
    <mergeCell ref="L2:N2"/>
    <mergeCell ref="C56:E56"/>
    <mergeCell ref="A31:B31"/>
    <mergeCell ref="O50:Q50"/>
    <mergeCell ref="O56:Q56"/>
    <mergeCell ref="I56:K56"/>
    <mergeCell ref="L56:N56"/>
    <mergeCell ref="A35:B35"/>
    <mergeCell ref="C50:E50"/>
    <mergeCell ref="F50:H50"/>
    <mergeCell ref="A46:B46"/>
    <mergeCell ref="A50:B50"/>
    <mergeCell ref="A56:B56"/>
    <mergeCell ref="A85:B85"/>
    <mergeCell ref="A73:B73"/>
    <mergeCell ref="A1:R1"/>
    <mergeCell ref="A25:B25"/>
    <mergeCell ref="A3:R3"/>
    <mergeCell ref="O2:Q2"/>
    <mergeCell ref="C48:E48"/>
    <mergeCell ref="F48:H48"/>
    <mergeCell ref="I48:K48"/>
    <mergeCell ref="L48:N48"/>
    <mergeCell ref="O48:Q48"/>
    <mergeCell ref="A39:R39"/>
    <mergeCell ref="A42:R42"/>
    <mergeCell ref="D38:Q38"/>
    <mergeCell ref="C2:E2"/>
    <mergeCell ref="F2:H2"/>
  </mergeCells>
  <conditionalFormatting sqref="C27:C36">
    <cfRule type="cellIs" dxfId="189" priority="60" operator="greaterThan">
      <formula>25000</formula>
    </cfRule>
  </conditionalFormatting>
  <conditionalFormatting sqref="C38">
    <cfRule type="cellIs" dxfId="188" priority="63" operator="lessThan">
      <formula>0.25</formula>
    </cfRule>
    <cfRule type="cellIs" dxfId="187" priority="64" operator="greaterThan">
      <formula>0.25</formula>
    </cfRule>
  </conditionalFormatting>
  <conditionalFormatting sqref="D38">
    <cfRule type="containsText" dxfId="186" priority="62" operator="containsText" text="doit">
      <formula>NOT(ISERROR(SEARCH("doit",D38)))</formula>
    </cfRule>
  </conditionalFormatting>
  <conditionalFormatting sqref="F27:F36">
    <cfRule type="cellIs" dxfId="185" priority="58" operator="greaterThan">
      <formula>25000</formula>
    </cfRule>
  </conditionalFormatting>
  <conditionalFormatting sqref="G64:G84">
    <cfRule type="cellIs" dxfId="184" priority="203" operator="greaterThan">
      <formula>$R$4</formula>
    </cfRule>
    <cfRule type="cellIs" dxfId="183" priority="37" operator="equal">
      <formula>$C$64</formula>
    </cfRule>
    <cfRule type="cellIs" dxfId="182" priority="36" operator="greaterThan">
      <formula>$C$64</formula>
    </cfRule>
    <cfRule type="cellIs" dxfId="181" priority="35" operator="lessThan">
      <formula>$C$64</formula>
    </cfRule>
    <cfRule type="cellIs" dxfId="180" priority="202" operator="lessThan">
      <formula>$R$4</formula>
    </cfRule>
    <cfRule type="cellIs" dxfId="179" priority="175" operator="equal">
      <formula>$R$5</formula>
    </cfRule>
    <cfRule type="cellIs" dxfId="178" priority="184" operator="lessThan">
      <formula>$R$5</formula>
    </cfRule>
    <cfRule type="cellIs" dxfId="177" priority="185" operator="greaterThan">
      <formula>$R$5</formula>
    </cfRule>
    <cfRule type="cellIs" dxfId="176" priority="186" operator="equal">
      <formula>$R$5</formula>
    </cfRule>
    <cfRule type="cellIs" dxfId="175" priority="187" operator="equal">
      <formula>$R$5</formula>
    </cfRule>
  </conditionalFormatting>
  <conditionalFormatting sqref="G65">
    <cfRule type="cellIs" dxfId="174" priority="33" operator="greaterThan">
      <formula>$C$65</formula>
    </cfRule>
    <cfRule type="cellIs" dxfId="173" priority="34" operator="equal">
      <formula>$C$65</formula>
    </cfRule>
    <cfRule type="cellIs" dxfId="172" priority="32" operator="lessThan">
      <formula>$C$65</formula>
    </cfRule>
  </conditionalFormatting>
  <conditionalFormatting sqref="G66">
    <cfRule type="cellIs" dxfId="171" priority="30" operator="greaterThan">
      <formula>$C$66</formula>
    </cfRule>
    <cfRule type="cellIs" dxfId="170" priority="29" operator="lessThan">
      <formula>$C$66</formula>
    </cfRule>
    <cfRule type="cellIs" dxfId="169" priority="31" operator="equal">
      <formula>$C$66</formula>
    </cfRule>
  </conditionalFormatting>
  <conditionalFormatting sqref="G67">
    <cfRule type="cellIs" dxfId="168" priority="26" operator="equal">
      <formula>$C$67</formula>
    </cfRule>
    <cfRule type="cellIs" dxfId="167" priority="28" operator="lessThan">
      <formula>$C$67</formula>
    </cfRule>
    <cfRule type="cellIs" dxfId="166" priority="27" operator="greaterThan">
      <formula>$C$67</formula>
    </cfRule>
  </conditionalFormatting>
  <conditionalFormatting sqref="G68">
    <cfRule type="cellIs" dxfId="165" priority="25" operator="equal">
      <formula>$C$68</formula>
    </cfRule>
    <cfRule type="cellIs" dxfId="164" priority="24" operator="greaterThan">
      <formula>$C$68</formula>
    </cfRule>
    <cfRule type="cellIs" dxfId="163" priority="23" operator="lessThan">
      <formula>$C$68</formula>
    </cfRule>
  </conditionalFormatting>
  <conditionalFormatting sqref="G69">
    <cfRule type="cellIs" dxfId="162" priority="19" operator="greaterThan">
      <formula>$C$69</formula>
    </cfRule>
    <cfRule type="cellIs" dxfId="161" priority="22" operator="equal">
      <formula>$C$69</formula>
    </cfRule>
    <cfRule type="cellIs" dxfId="160" priority="18" operator="lessThan">
      <formula>$C$69</formula>
    </cfRule>
  </conditionalFormatting>
  <conditionalFormatting sqref="G69:G70">
    <cfRule type="cellIs" dxfId="159" priority="16" operator="greaterThan">
      <formula>$C$70</formula>
    </cfRule>
    <cfRule type="cellIs" dxfId="158" priority="15" operator="lessThan">
      <formula>$C$70</formula>
    </cfRule>
  </conditionalFormatting>
  <conditionalFormatting sqref="G70">
    <cfRule type="cellIs" dxfId="157" priority="17" operator="equal">
      <formula>$C$70</formula>
    </cfRule>
  </conditionalFormatting>
  <conditionalFormatting sqref="G71">
    <cfRule type="cellIs" dxfId="156" priority="14" operator="equal">
      <formula>$C$71</formula>
    </cfRule>
  </conditionalFormatting>
  <conditionalFormatting sqref="G72">
    <cfRule type="cellIs" dxfId="155" priority="13" operator="equal">
      <formula>$C$72</formula>
    </cfRule>
  </conditionalFormatting>
  <conditionalFormatting sqref="G73">
    <cfRule type="cellIs" dxfId="154" priority="12" operator="equal">
      <formula>$C$73</formula>
    </cfRule>
  </conditionalFormatting>
  <conditionalFormatting sqref="G74">
    <cfRule type="cellIs" dxfId="153" priority="11" operator="equal">
      <formula>$C$74</formula>
    </cfRule>
  </conditionalFormatting>
  <conditionalFormatting sqref="G75">
    <cfRule type="cellIs" dxfId="152" priority="10" operator="equal">
      <formula>$C$75</formula>
    </cfRule>
  </conditionalFormatting>
  <conditionalFormatting sqref="G76">
    <cfRule type="cellIs" dxfId="151" priority="9" operator="equal">
      <formula>$C$76</formula>
    </cfRule>
  </conditionalFormatting>
  <conditionalFormatting sqref="G77">
    <cfRule type="cellIs" dxfId="150" priority="8" operator="equal">
      <formula>$C$77</formula>
    </cfRule>
  </conditionalFormatting>
  <conditionalFormatting sqref="G78">
    <cfRule type="cellIs" dxfId="149" priority="7" operator="equal">
      <formula>$C$78</formula>
    </cfRule>
  </conditionalFormatting>
  <conditionalFormatting sqref="G79">
    <cfRule type="cellIs" dxfId="148" priority="6" operator="equal">
      <formula>$C$79</formula>
    </cfRule>
  </conditionalFormatting>
  <conditionalFormatting sqref="G80">
    <cfRule type="cellIs" dxfId="147" priority="5" operator="equal">
      <formula>$C$80</formula>
    </cfRule>
  </conditionalFormatting>
  <conditionalFormatting sqref="G81">
    <cfRule type="cellIs" dxfId="146" priority="4" operator="equal">
      <formula>$C$81</formula>
    </cfRule>
  </conditionalFormatting>
  <conditionalFormatting sqref="G82">
    <cfRule type="cellIs" dxfId="145" priority="3" operator="equal">
      <formula>$C$82</formula>
    </cfRule>
  </conditionalFormatting>
  <conditionalFormatting sqref="G83">
    <cfRule type="cellIs" dxfId="144" priority="2" operator="equal">
      <formula>$C$83</formula>
    </cfRule>
  </conditionalFormatting>
  <conditionalFormatting sqref="G84">
    <cfRule type="cellIs" dxfId="143" priority="1" operator="equal">
      <formula>$C$84</formula>
    </cfRule>
  </conditionalFormatting>
  <conditionalFormatting sqref="H85">
    <cfRule type="cellIs" dxfId="142" priority="72" operator="equal">
      <formula>$R$56</formula>
    </cfRule>
    <cfRule type="containsText" dxfId="141" priority="70" operator="containsText" text="année">
      <formula>NOT(ISERROR(SEARCH("année",H85)))</formula>
    </cfRule>
  </conditionalFormatting>
  <conditionalFormatting sqref="I27:I36">
    <cfRule type="cellIs" dxfId="140" priority="56" operator="greaterThan">
      <formula>25000</formula>
    </cfRule>
  </conditionalFormatting>
  <conditionalFormatting sqref="L27:L36">
    <cfRule type="cellIs" dxfId="139" priority="50" operator="greaterThan">
      <formula>25000</formula>
    </cfRule>
  </conditionalFormatting>
  <conditionalFormatting sqref="O27:O36">
    <cfRule type="cellIs" dxfId="138" priority="52" operator="greaterThan">
      <formula>25000</formula>
    </cfRule>
  </conditionalFormatting>
  <conditionalFormatting sqref="O59">
    <cfRule type="containsText" dxfId="137" priority="215" operator="containsText" text="ok">
      <formula>NOT(ISERROR(SEARCH("ok",O59)))</formula>
    </cfRule>
  </conditionalFormatting>
  <conditionalFormatting sqref="R59">
    <cfRule type="containsText" dxfId="132" priority="210" operator="containsText" text="non">
      <formula>NOT(ISERROR(SEARCH("non",R59)))</formula>
    </cfRule>
  </conditionalFormatting>
  <dataValidations disablePrompts="1" count="2">
    <dataValidation type="decimal" operator="lessThan" allowBlank="1" showInputMessage="1" showErrorMessage="1" errorTitle="Honoraires professionels" error="Notez que les honoraires professionels ne peuvent en aucun cas dépasser le montant de 20 000$," sqref="R47" xr:uid="{00000000-0002-0000-0300-000000000000}">
      <formula1>20000</formula1>
    </dataValidation>
    <dataValidation type="whole" errorStyle="warning" operator="greaterThan" allowBlank="1" showInputMessage="1" showErrorMessage="1" errorTitle="Honoraires professionnels" error="Les honoraires professionnels ne peuvent en acun cas dépasser 10% du cout total du projet pour un maximum de 20 000$." sqref="R46" xr:uid="{00000000-0002-0000-0300-000001000000}">
      <formula1>20000</formula1>
    </dataValidation>
  </dataValidations>
  <pageMargins left="0.23622047244094491" right="0.23622047244094491" top="0.74803149606299213" bottom="0.74803149606299213" header="0.31496062992125984" footer="0.31496062992125984"/>
  <pageSetup scale="41" fitToHeight="0" pageOrder="overThenDown" orientation="landscape" verticalDpi="4294967295" r:id="rId1"/>
  <rowBreaks count="1" manualBreakCount="1">
    <brk id="60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6" operator="equal" id="{A55AF97D-B1A0-4D18-A249-69908CA81766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14:cfRule type="cellIs" priority="237" operator="lessThan" id="{8DDE8D28-8B40-4503-BAB0-90CB8D23CFCA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R56</xm:sqref>
        </x14:conditionalFormatting>
        <x14:conditionalFormatting xmlns:xm="http://schemas.microsoft.com/office/excel/2006/main">
          <x14:cfRule type="cellIs" priority="217" operator="lessThan" id="{B38B776D-2366-4D1A-BFF9-1944559B9615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R57 R59</xm:sqref>
        </x14:conditionalFormatting>
        <x14:conditionalFormatting xmlns:xm="http://schemas.microsoft.com/office/excel/2006/main">
          <x14:cfRule type="cellIs" priority="216" operator="equal" id="{4A8AC8CE-FC4F-4765-ACC9-57FC724C881C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m:sqref>R59 R57</xm:sqref>
        </x14:conditionalFormatting>
        <x14:conditionalFormatting xmlns:xm="http://schemas.microsoft.com/office/excel/2006/main">
          <x14:cfRule type="cellIs" priority="68" operator="equal" id="{43871A13-35C0-4A32-A19E-E6B832C35C79}">
            <xm:f>'Form. A3- Montage financier'!#REF!</xm:f>
            <x14:dxf>
              <fill>
                <patternFill>
                  <bgColor rgb="FF92D050"/>
                </patternFill>
              </fill>
            </x14:dxf>
          </x14:cfRule>
          <x14:cfRule type="cellIs" priority="69" operator="lessThan" id="{0020CE60-4A7F-4669-97A9-67DDC15AD829}">
            <xm:f>'Form. A3- Montage financier'!#REF!</xm:f>
            <x14:dxf>
              <fill>
                <patternFill>
                  <bgColor rgb="FFFF0000"/>
                </patternFill>
              </fill>
            </x14:dxf>
          </x14:cfRule>
          <xm:sqref>R60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F01A200-647E-4654-A2DC-1ADA030C6C8C}">
          <x14:formula1>
            <xm:f>Données!$E$21:$E$26</xm:f>
          </x14:formula1>
          <xm:sqref>A19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0"/>
  </sheetPr>
  <dimension ref="A1:V112"/>
  <sheetViews>
    <sheetView showGridLines="0" topLeftCell="A7" zoomScale="115" zoomScaleNormal="115" zoomScaleSheetLayoutView="100" zoomScalePageLayoutView="40" workbookViewId="0">
      <selection activeCell="D11" sqref="D11"/>
    </sheetView>
  </sheetViews>
  <sheetFormatPr baseColWidth="10" defaultColWidth="10.81640625" defaultRowHeight="14.5" outlineLevelRow="1" outlineLevelCol="1"/>
  <cols>
    <col min="1" max="1" width="51.54296875" style="117" customWidth="1"/>
    <col min="2" max="2" width="7.81640625" style="117" customWidth="1"/>
    <col min="3" max="3" width="13.81640625" style="117" customWidth="1"/>
    <col min="4" max="4" width="14.1796875" style="117" customWidth="1"/>
    <col min="5" max="5" width="11.453125" style="117" customWidth="1"/>
    <col min="6" max="6" width="14.1796875" style="117" customWidth="1"/>
    <col min="7" max="7" width="9.1796875" style="117" customWidth="1"/>
    <col min="8" max="8" width="14.453125" style="117" customWidth="1"/>
    <col min="9" max="9" width="10.1796875" style="117" customWidth="1"/>
    <col min="10" max="10" width="14.453125" style="117" customWidth="1"/>
    <col min="11" max="11" width="12.81640625" style="117" customWidth="1"/>
    <col min="12" max="12" width="14.453125" style="117" customWidth="1" outlineLevel="1"/>
    <col min="13" max="13" width="13.26953125" style="117" customWidth="1" outlineLevel="1"/>
    <col min="14" max="14" width="5.453125" style="117" customWidth="1"/>
    <col min="15" max="15" width="4.453125" style="117" customWidth="1"/>
    <col min="16" max="16384" width="10.81640625" style="117"/>
  </cols>
  <sheetData>
    <row r="1" spans="1:22" ht="34" customHeight="1">
      <c r="A1" s="736" t="s">
        <v>213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8"/>
      <c r="N1" s="486"/>
      <c r="O1" s="486"/>
      <c r="P1" s="486"/>
      <c r="Q1" s="486"/>
      <c r="R1" s="486"/>
      <c r="S1" s="486"/>
      <c r="T1" s="486"/>
      <c r="U1" s="486"/>
      <c r="V1" s="486"/>
    </row>
    <row r="2" spans="1:22" ht="22" customHeight="1">
      <c r="A2" s="746" t="s">
        <v>214</v>
      </c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8"/>
      <c r="N2" s="486"/>
      <c r="O2" s="486"/>
      <c r="P2" s="486"/>
      <c r="Q2" s="486"/>
      <c r="R2" s="486"/>
      <c r="S2" s="486"/>
      <c r="T2" s="486"/>
      <c r="U2" s="486"/>
      <c r="V2" s="486"/>
    </row>
    <row r="3" spans="1:22" ht="20.5" customHeight="1" thickBot="1">
      <c r="A3" s="794" t="str">
        <f>'Form.A1- Partenaires'!A11</f>
        <v>Sélectionner le type de projet</v>
      </c>
      <c r="B3" s="795"/>
      <c r="C3" s="795"/>
      <c r="D3" s="795"/>
      <c r="E3" s="795"/>
      <c r="F3" s="795"/>
      <c r="G3" s="795"/>
      <c r="H3" s="795"/>
      <c r="I3" s="795"/>
      <c r="J3" s="795"/>
      <c r="K3" s="795"/>
      <c r="L3" s="795"/>
      <c r="M3" s="796"/>
      <c r="N3" s="486"/>
      <c r="O3" s="486"/>
      <c r="P3" s="486"/>
      <c r="Q3" s="486"/>
      <c r="R3" s="486"/>
      <c r="S3" s="486"/>
      <c r="T3" s="486"/>
      <c r="U3" s="486"/>
      <c r="V3" s="486"/>
    </row>
    <row r="4" spans="1:22" ht="14.15" customHeight="1">
      <c r="A4" s="381"/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486"/>
      <c r="O4" s="486"/>
      <c r="P4" s="486"/>
      <c r="Q4" s="486"/>
      <c r="R4" s="486"/>
      <c r="S4" s="486"/>
      <c r="T4" s="486"/>
      <c r="U4" s="486"/>
      <c r="V4" s="486"/>
    </row>
    <row r="5" spans="1:22" ht="27.65" customHeight="1" thickBot="1">
      <c r="A5" s="799" t="s">
        <v>215</v>
      </c>
      <c r="B5" s="799"/>
      <c r="C5" s="799"/>
      <c r="D5" s="2"/>
      <c r="E5" s="2"/>
      <c r="F5" s="2"/>
      <c r="G5" s="2"/>
      <c r="H5" s="2"/>
      <c r="I5" s="2"/>
      <c r="J5" s="2"/>
      <c r="K5" s="2"/>
      <c r="L5" s="2"/>
      <c r="M5" s="2"/>
      <c r="N5" s="486"/>
      <c r="O5" s="486"/>
      <c r="P5" s="486"/>
      <c r="Q5" s="486"/>
      <c r="R5" s="486"/>
      <c r="S5" s="486"/>
      <c r="T5" s="486"/>
      <c r="U5" s="486"/>
      <c r="V5" s="486"/>
    </row>
    <row r="6" spans="1:22" ht="33.65" customHeight="1">
      <c r="A6" s="371" t="s">
        <v>216</v>
      </c>
      <c r="B6" s="797">
        <f>'Form. A2- Ventil. Coûts directs'!R56</f>
        <v>0</v>
      </c>
      <c r="C6" s="798"/>
      <c r="D6" s="486"/>
      <c r="E6" s="374"/>
      <c r="F6" s="374"/>
      <c r="G6" s="384"/>
      <c r="H6" s="384"/>
      <c r="I6" s="384"/>
      <c r="J6" s="384"/>
      <c r="K6" s="384"/>
      <c r="L6" s="384"/>
      <c r="M6" s="375"/>
      <c r="N6" s="486"/>
      <c r="O6" s="487"/>
      <c r="P6" s="486"/>
      <c r="Q6" s="486"/>
      <c r="R6" s="486"/>
      <c r="S6" s="486"/>
      <c r="T6" s="486"/>
      <c r="U6" s="486"/>
      <c r="V6" s="486"/>
    </row>
    <row r="7" spans="1:22" ht="30.65" customHeight="1" thickBot="1">
      <c r="A7" s="372" t="s">
        <v>217</v>
      </c>
      <c r="B7" s="792">
        <f>B20+B26+B102+B104+B105</f>
        <v>0</v>
      </c>
      <c r="C7" s="793"/>
      <c r="D7" s="374"/>
      <c r="E7" s="374"/>
      <c r="F7" s="374"/>
      <c r="G7" s="384"/>
      <c r="H7" s="749" t="s">
        <v>218</v>
      </c>
      <c r="I7" s="749"/>
      <c r="J7" s="749"/>
      <c r="K7" s="749"/>
      <c r="L7" s="749"/>
      <c r="M7" s="375"/>
      <c r="N7" s="486"/>
      <c r="O7" s="487"/>
      <c r="P7" s="486"/>
      <c r="Q7" s="486"/>
      <c r="R7" s="486"/>
      <c r="S7" s="486"/>
      <c r="T7" s="486"/>
      <c r="U7" s="486"/>
      <c r="V7" s="486"/>
    </row>
    <row r="8" spans="1:22" ht="33" customHeight="1" thickBot="1">
      <c r="A8" s="372" t="s">
        <v>219</v>
      </c>
      <c r="B8" s="716">
        <f>B17+B26+B102</f>
        <v>0</v>
      </c>
      <c r="C8" s="717"/>
      <c r="D8" s="488" t="str">
        <f>IF(AND(M9="OK",M10="OK",M11="OK",M12="OK",M13="OK",'Form. A2- Ventil. Coûts directs'!H85="La répartition des dépenses du projet est correcte"),"OK","ERREUR")</f>
        <v>OK</v>
      </c>
      <c r="E8" s="750" t="str">
        <f>IF(D8="ERREUR","Les revenus ne correspond pas aux dépenses","")</f>
        <v/>
      </c>
      <c r="F8" s="750"/>
      <c r="G8" s="486"/>
      <c r="H8" s="802" t="s">
        <v>27</v>
      </c>
      <c r="I8" s="751"/>
      <c r="J8" s="751" t="s">
        <v>220</v>
      </c>
      <c r="K8" s="751"/>
      <c r="L8" s="385" t="s">
        <v>221</v>
      </c>
      <c r="M8" s="487"/>
      <c r="N8" s="486"/>
      <c r="O8" s="487"/>
      <c r="P8" s="486"/>
      <c r="Q8" s="486"/>
      <c r="R8" s="486"/>
      <c r="S8" s="486"/>
      <c r="T8" s="486"/>
      <c r="U8" s="486"/>
      <c r="V8" s="486"/>
    </row>
    <row r="9" spans="1:22" ht="29.15" customHeight="1">
      <c r="A9" s="372" t="s">
        <v>222</v>
      </c>
      <c r="B9" s="716">
        <f>B110</f>
        <v>0</v>
      </c>
      <c r="C9" s="717">
        <f>C18+C35+C42</f>
        <v>0</v>
      </c>
      <c r="D9" s="382"/>
      <c r="E9" s="383"/>
      <c r="F9" s="376"/>
      <c r="G9" s="486"/>
      <c r="H9" s="803" t="str">
        <f>'Form.A1- Partenaires'!B35</f>
        <v>IRPQ</v>
      </c>
      <c r="I9" s="804"/>
      <c r="J9" s="752">
        <f>'Form. A2- Ventil. Coûts directs'!C56</f>
        <v>0</v>
      </c>
      <c r="K9" s="752"/>
      <c r="L9" s="448">
        <f>D17+D26+D102</f>
        <v>0</v>
      </c>
      <c r="M9" s="377" t="str">
        <f>IF(J9=L9,"OK","ERREUR")</f>
        <v>OK</v>
      </c>
      <c r="N9" s="486"/>
      <c r="O9" s="487"/>
      <c r="P9" s="486"/>
      <c r="Q9" s="486"/>
      <c r="R9" s="486"/>
      <c r="S9" s="486"/>
      <c r="T9" s="486"/>
      <c r="U9" s="486"/>
      <c r="V9" s="486"/>
    </row>
    <row r="10" spans="1:22" ht="30.65" customHeight="1">
      <c r="A10" s="372" t="s">
        <v>223</v>
      </c>
      <c r="B10" s="716">
        <f>B102+B104+B105</f>
        <v>0</v>
      </c>
      <c r="C10" s="717"/>
      <c r="D10" s="489" t="e">
        <f>B10/B7</f>
        <v>#DIV/0!</v>
      </c>
      <c r="E10" s="489" t="e">
        <f>IF(D8="OK",IF(A3="GE", IF(D10&gt;=40%,"OK","Erreur"),IF(D10&gt;=20%, "OK","Erreur")),"")</f>
        <v>#DIV/0!</v>
      </c>
      <c r="F10" s="181"/>
      <c r="G10" s="486"/>
      <c r="H10" s="805" t="str">
        <f>'Form.A1- Partenaires'!B36</f>
        <v>IRPQ</v>
      </c>
      <c r="I10" s="806"/>
      <c r="J10" s="800">
        <f>'Form. A2- Ventil. Coûts directs'!F56</f>
        <v>0</v>
      </c>
      <c r="K10" s="800"/>
      <c r="L10" s="449">
        <f>F17+F26+F102</f>
        <v>0</v>
      </c>
      <c r="M10" s="378" t="str">
        <f t="shared" ref="M10:M13" si="0">IF(J10=L10,"OK","ERREUR")</f>
        <v>OK</v>
      </c>
      <c r="N10" s="126"/>
      <c r="O10" s="487"/>
      <c r="P10" s="486"/>
      <c r="Q10" s="486"/>
      <c r="R10" s="486"/>
      <c r="S10" s="486"/>
      <c r="T10" s="486"/>
      <c r="U10" s="486"/>
      <c r="V10" s="486"/>
    </row>
    <row r="11" spans="1:22" ht="28" customHeight="1">
      <c r="A11" s="372" t="s">
        <v>224</v>
      </c>
      <c r="B11" s="716">
        <f>B20</f>
        <v>0</v>
      </c>
      <c r="C11" s="717"/>
      <c r="D11" s="489" t="e">
        <f>B11/B7</f>
        <v>#DIV/0!</v>
      </c>
      <c r="E11" s="489" t="e">
        <f>IF(D8="OK",IF(A3="PME", IF(D11&lt;=40%,"OK","Erreur"),IF(D11&lt;=20%, "OK","Erreur")),"")</f>
        <v>#DIV/0!</v>
      </c>
      <c r="F11" s="181"/>
      <c r="G11" s="486"/>
      <c r="H11" s="805" t="str">
        <f>'Form.A1- Partenaires'!B37</f>
        <v>IRPQ</v>
      </c>
      <c r="I11" s="806"/>
      <c r="J11" s="800">
        <f>'Form. A2- Ventil. Coûts directs'!I56</f>
        <v>0</v>
      </c>
      <c r="K11" s="800"/>
      <c r="L11" s="449">
        <f>H17+H26+H102</f>
        <v>0</v>
      </c>
      <c r="M11" s="378" t="str">
        <f t="shared" si="0"/>
        <v>OK</v>
      </c>
      <c r="N11" s="126"/>
      <c r="O11" s="487"/>
      <c r="P11" s="486"/>
      <c r="Q11" s="486"/>
      <c r="R11" s="486"/>
      <c r="S11" s="486"/>
      <c r="T11" s="486"/>
      <c r="U11" s="486"/>
      <c r="V11" s="486"/>
    </row>
    <row r="12" spans="1:22" ht="29.5" customHeight="1">
      <c r="A12" s="372" t="s">
        <v>225</v>
      </c>
      <c r="B12" s="716">
        <f>B26</f>
        <v>0</v>
      </c>
      <c r="C12" s="717"/>
      <c r="D12" s="489" t="e">
        <f>B12/B7</f>
        <v>#DIV/0!</v>
      </c>
      <c r="E12" s="451"/>
      <c r="F12" s="181"/>
      <c r="G12" s="486"/>
      <c r="H12" s="805" t="str">
        <f>'Form.A1- Partenaires'!B38</f>
        <v>IRPQ</v>
      </c>
      <c r="I12" s="806"/>
      <c r="J12" s="800">
        <f>'Form. A2- Ventil. Coûts directs'!L56</f>
        <v>0</v>
      </c>
      <c r="K12" s="800"/>
      <c r="L12" s="449">
        <f>J17+J26+J102</f>
        <v>0</v>
      </c>
      <c r="M12" s="378" t="str">
        <f t="shared" si="0"/>
        <v>OK</v>
      </c>
      <c r="N12" s="118"/>
      <c r="O12" s="487"/>
      <c r="P12" s="487"/>
      <c r="Q12" s="487"/>
      <c r="R12" s="487"/>
      <c r="S12" s="487"/>
      <c r="T12" s="487"/>
      <c r="U12" s="487"/>
      <c r="V12" s="487"/>
    </row>
    <row r="13" spans="1:22" ht="30" customHeight="1" thickBot="1">
      <c r="A13" s="373" t="s">
        <v>226</v>
      </c>
      <c r="B13" s="790">
        <f>B12+B11</f>
        <v>0</v>
      </c>
      <c r="C13" s="791"/>
      <c r="D13" s="490" t="e">
        <f>(B11+B12)/B7</f>
        <v>#DIV/0!</v>
      </c>
      <c r="E13" s="490" t="e">
        <f>IF(D8="OK",IF(A3="PME", IF(D13&lt;=80%,"OK","Erreur"),IF(D13&lt;=60%, "OK","Erreur")),"")</f>
        <v>#DIV/0!</v>
      </c>
      <c r="F13" s="181"/>
      <c r="G13" s="486"/>
      <c r="H13" s="807" t="str">
        <f>'Form.A1- Partenaires'!B39</f>
        <v>IRPQ</v>
      </c>
      <c r="I13" s="808"/>
      <c r="J13" s="801">
        <f>'Form. A2- Ventil. Coûts directs'!O56</f>
        <v>0</v>
      </c>
      <c r="K13" s="801"/>
      <c r="L13" s="450">
        <f>L17+L26+L102</f>
        <v>0</v>
      </c>
      <c r="M13" s="379" t="str">
        <f t="shared" si="0"/>
        <v>OK</v>
      </c>
      <c r="N13" s="126"/>
      <c r="O13" s="486"/>
      <c r="P13" s="486"/>
      <c r="Q13" s="486"/>
      <c r="R13" s="486"/>
      <c r="S13" s="486"/>
      <c r="T13" s="486"/>
      <c r="U13" s="486"/>
      <c r="V13" s="486"/>
    </row>
    <row r="14" spans="1:22" ht="16.5" customHeight="1">
      <c r="A14" s="486"/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</row>
    <row r="15" spans="1:22" ht="30.75" customHeight="1" thickBot="1">
      <c r="A15" s="726" t="s">
        <v>227</v>
      </c>
      <c r="B15" s="726"/>
      <c r="C15" s="726"/>
      <c r="D15" s="486"/>
      <c r="E15" s="491"/>
      <c r="F15" s="486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</row>
    <row r="16" spans="1:22" ht="19" thickBot="1">
      <c r="A16" s="182" t="s">
        <v>228</v>
      </c>
      <c r="B16" s="720" t="s">
        <v>11</v>
      </c>
      <c r="C16" s="721"/>
      <c r="D16" s="720" t="str">
        <f>'Form.A1- Partenaires'!B35</f>
        <v>IRPQ</v>
      </c>
      <c r="E16" s="721"/>
      <c r="F16" s="720" t="str">
        <f>'Form.A1- Partenaires'!B36</f>
        <v>IRPQ</v>
      </c>
      <c r="G16" s="721"/>
      <c r="H16" s="622" t="str">
        <f>'Form.A1- Partenaires'!B37</f>
        <v>IRPQ</v>
      </c>
      <c r="I16" s="621"/>
      <c r="J16" s="720" t="str">
        <f>'Form.A1- Partenaires'!B38</f>
        <v>IRPQ</v>
      </c>
      <c r="K16" s="721"/>
      <c r="L16" s="720" t="str">
        <f>'Form.A1- Partenaires'!B39</f>
        <v>IRPQ</v>
      </c>
      <c r="M16" s="721"/>
      <c r="N16" s="486"/>
      <c r="O16" s="486"/>
      <c r="P16" s="486"/>
      <c r="Q16" s="486"/>
      <c r="R16" s="486"/>
      <c r="S16" s="486"/>
      <c r="T16" s="486"/>
      <c r="U16" s="486"/>
      <c r="V16" s="486"/>
    </row>
    <row r="17" spans="1:20" ht="15.5">
      <c r="A17" s="329" t="s">
        <v>229</v>
      </c>
      <c r="B17" s="744">
        <f>D17+F17+H17+J17+L17</f>
        <v>0</v>
      </c>
      <c r="C17" s="745"/>
      <c r="D17" s="492"/>
      <c r="E17" s="493" t="e">
        <f>D17/$B$17</f>
        <v>#DIV/0!</v>
      </c>
      <c r="F17" s="492"/>
      <c r="G17" s="493" t="e">
        <f>F17/$B$17</f>
        <v>#DIV/0!</v>
      </c>
      <c r="H17" s="492"/>
      <c r="I17" s="493" t="e">
        <f>H17/$B$17</f>
        <v>#DIV/0!</v>
      </c>
      <c r="J17" s="492"/>
      <c r="K17" s="493" t="e">
        <f>J17/$B$17</f>
        <v>#DIV/0!</v>
      </c>
      <c r="L17" s="492"/>
      <c r="M17" s="493" t="e">
        <f>L17/$B$17</f>
        <v>#DIV/0!</v>
      </c>
      <c r="N17" s="486"/>
      <c r="O17" s="486"/>
      <c r="P17" s="486"/>
      <c r="Q17" s="486"/>
      <c r="R17" s="486"/>
      <c r="S17" s="486"/>
      <c r="T17" s="10"/>
    </row>
    <row r="18" spans="1:20" ht="15" hidden="1" customHeight="1">
      <c r="A18" s="326" t="s">
        <v>230</v>
      </c>
      <c r="B18" s="327">
        <v>5.0999999999999997E-2</v>
      </c>
      <c r="C18" s="494">
        <f>D18+F18+H18+J18+L18</f>
        <v>0</v>
      </c>
      <c r="D18" s="700">
        <f>($B$18*D17)</f>
        <v>0</v>
      </c>
      <c r="E18" s="701"/>
      <c r="F18" s="700">
        <f>($B$18*F17)</f>
        <v>0</v>
      </c>
      <c r="G18" s="701"/>
      <c r="H18" s="700">
        <f>($B$18*H17)</f>
        <v>0</v>
      </c>
      <c r="I18" s="701"/>
      <c r="J18" s="700">
        <f>($B$18*J17)</f>
        <v>0</v>
      </c>
      <c r="K18" s="701"/>
      <c r="L18" s="700">
        <f>($B$18*L17)</f>
        <v>0</v>
      </c>
      <c r="M18" s="701"/>
      <c r="N18" s="495"/>
      <c r="O18" s="486"/>
      <c r="P18" s="486"/>
      <c r="Q18" s="486"/>
      <c r="R18" s="486"/>
      <c r="S18" s="486"/>
      <c r="T18" s="486"/>
    </row>
    <row r="19" spans="1:20" ht="15.5">
      <c r="A19" s="326" t="s">
        <v>231</v>
      </c>
      <c r="B19" s="327">
        <v>5.0999999999999997E-2</v>
      </c>
      <c r="C19" s="494">
        <f>D19+F19+H19+J19+L19</f>
        <v>0</v>
      </c>
      <c r="D19" s="700">
        <f>IF($C$18&gt;30000,(30000*E17),D18)</f>
        <v>0</v>
      </c>
      <c r="E19" s="701"/>
      <c r="F19" s="700">
        <f t="shared" ref="F19" si="1">IF($C$18&gt;30000,(30000*G17),F18)</f>
        <v>0</v>
      </c>
      <c r="G19" s="701"/>
      <c r="H19" s="700">
        <f t="shared" ref="H19" si="2">IF($C$18&gt;30000,(30000*I17),H18)</f>
        <v>0</v>
      </c>
      <c r="I19" s="701"/>
      <c r="J19" s="700">
        <f t="shared" ref="J19" si="3">IF($C$18&gt;30000,(30000*K17),J18)</f>
        <v>0</v>
      </c>
      <c r="K19" s="701"/>
      <c r="L19" s="700">
        <f t="shared" ref="L19" si="4">IF($C$18&gt;30000,(30000*M17),L18)</f>
        <v>0</v>
      </c>
      <c r="M19" s="701"/>
      <c r="N19" s="486"/>
      <c r="O19" s="486"/>
      <c r="P19" s="486"/>
      <c r="Q19" s="486"/>
      <c r="R19" s="486"/>
      <c r="S19" s="486"/>
      <c r="T19" s="486"/>
    </row>
    <row r="20" spans="1:20" ht="16" thickBot="1">
      <c r="A20" s="328" t="s">
        <v>232</v>
      </c>
      <c r="B20" s="718">
        <f>B17+C19</f>
        <v>0</v>
      </c>
      <c r="C20" s="719"/>
      <c r="D20" s="718">
        <f>D17+D19</f>
        <v>0</v>
      </c>
      <c r="E20" s="719"/>
      <c r="F20" s="718">
        <f t="shared" ref="F20" si="5">F17+F19</f>
        <v>0</v>
      </c>
      <c r="G20" s="719"/>
      <c r="H20" s="718">
        <f t="shared" ref="H20" si="6">H17+H19</f>
        <v>0</v>
      </c>
      <c r="I20" s="719"/>
      <c r="J20" s="718">
        <f t="shared" ref="J20" si="7">J17+J19</f>
        <v>0</v>
      </c>
      <c r="K20" s="719"/>
      <c r="L20" s="718">
        <f t="shared" ref="L20" si="8">L17+L19</f>
        <v>0</v>
      </c>
      <c r="M20" s="719"/>
      <c r="N20" s="486"/>
      <c r="O20" s="486"/>
      <c r="P20" s="486"/>
      <c r="Q20" s="486"/>
      <c r="R20" s="486"/>
      <c r="S20" s="486"/>
      <c r="T20" s="486"/>
    </row>
    <row r="21" spans="1:20" ht="12" customHeight="1" thickBot="1">
      <c r="A21" s="739"/>
      <c r="B21" s="739"/>
      <c r="C21" s="739"/>
      <c r="D21" s="739"/>
      <c r="E21" s="739"/>
      <c r="F21" s="739"/>
      <c r="G21" s="739"/>
      <c r="H21" s="739"/>
      <c r="I21" s="739"/>
      <c r="J21" s="739"/>
      <c r="K21" s="739"/>
      <c r="L21" s="496"/>
      <c r="M21" s="496"/>
      <c r="N21" s="486"/>
      <c r="O21" s="486"/>
      <c r="P21" s="486"/>
      <c r="Q21" s="486"/>
      <c r="R21" s="486"/>
      <c r="S21" s="486"/>
      <c r="T21" s="486"/>
    </row>
    <row r="22" spans="1:20" ht="16" thickBot="1">
      <c r="A22" s="183" t="s">
        <v>233</v>
      </c>
      <c r="B22" s="775"/>
      <c r="C22" s="776"/>
      <c r="D22" s="776"/>
      <c r="E22" s="776"/>
      <c r="F22" s="776"/>
      <c r="G22" s="776"/>
      <c r="H22" s="776"/>
      <c r="I22" s="776"/>
      <c r="J22" s="776"/>
      <c r="K22" s="776"/>
      <c r="L22" s="776"/>
      <c r="M22" s="777"/>
      <c r="N22" s="486"/>
      <c r="O22" s="486"/>
      <c r="P22" s="486"/>
      <c r="Q22" s="486"/>
      <c r="R22" s="486"/>
      <c r="S22" s="486"/>
      <c r="T22" s="486"/>
    </row>
    <row r="23" spans="1:20" ht="15.5">
      <c r="A23" s="323" t="str">
        <f>'Form.A1- Partenaires'!B29</f>
        <v>OSP 1</v>
      </c>
      <c r="B23" s="740">
        <f>SUM(D23:M23)</f>
        <v>0</v>
      </c>
      <c r="C23" s="741"/>
      <c r="D23" s="742"/>
      <c r="E23" s="743"/>
      <c r="F23" s="742"/>
      <c r="G23" s="743"/>
      <c r="H23" s="742"/>
      <c r="I23" s="743"/>
      <c r="J23" s="742"/>
      <c r="K23" s="743"/>
      <c r="L23" s="742"/>
      <c r="M23" s="743"/>
      <c r="N23" s="486"/>
      <c r="O23" s="486"/>
      <c r="P23" s="486"/>
      <c r="Q23" s="486"/>
      <c r="R23" s="486"/>
      <c r="S23" s="486"/>
      <c r="T23" s="486"/>
    </row>
    <row r="24" spans="1:20" ht="15.5">
      <c r="A24" s="324" t="str">
        <f>'Form.A1- Partenaires'!B30</f>
        <v>OSP 2</v>
      </c>
      <c r="B24" s="767">
        <f>SUM(D24:M24)</f>
        <v>0</v>
      </c>
      <c r="C24" s="768"/>
      <c r="D24" s="724"/>
      <c r="E24" s="725"/>
      <c r="F24" s="724"/>
      <c r="G24" s="725"/>
      <c r="H24" s="724"/>
      <c r="I24" s="725"/>
      <c r="J24" s="724"/>
      <c r="K24" s="725"/>
      <c r="L24" s="724"/>
      <c r="M24" s="725"/>
      <c r="N24" s="486"/>
      <c r="O24" s="486"/>
      <c r="P24" s="486"/>
      <c r="Q24" s="486"/>
      <c r="R24" s="486"/>
      <c r="S24" s="486"/>
      <c r="T24" s="486"/>
    </row>
    <row r="25" spans="1:20" ht="15.5">
      <c r="A25" s="324" t="str">
        <f>'Form.A1- Partenaires'!B31</f>
        <v>OSP 3</v>
      </c>
      <c r="B25" s="773">
        <f>SUM(D25:M25)</f>
        <v>0</v>
      </c>
      <c r="C25" s="774"/>
      <c r="D25" s="724"/>
      <c r="E25" s="725"/>
      <c r="F25" s="724"/>
      <c r="G25" s="725"/>
      <c r="H25" s="724"/>
      <c r="I25" s="725"/>
      <c r="J25" s="724"/>
      <c r="K25" s="725"/>
      <c r="L25" s="724"/>
      <c r="M25" s="725"/>
      <c r="N25" s="495"/>
      <c r="O25" s="486"/>
      <c r="P25" s="486"/>
      <c r="Q25" s="486"/>
      <c r="R25" s="486"/>
      <c r="S25" s="486"/>
      <c r="T25" s="486"/>
    </row>
    <row r="26" spans="1:20" ht="16" thickBot="1">
      <c r="A26" s="325" t="s">
        <v>234</v>
      </c>
      <c r="B26" s="702">
        <f>B23+B24+B25</f>
        <v>0</v>
      </c>
      <c r="C26" s="703"/>
      <c r="D26" s="702">
        <f>D25+D24+D23</f>
        <v>0</v>
      </c>
      <c r="E26" s="703"/>
      <c r="F26" s="702">
        <f>F25+F24+F23</f>
        <v>0</v>
      </c>
      <c r="G26" s="703"/>
      <c r="H26" s="702">
        <f>H25+H24+H23</f>
        <v>0</v>
      </c>
      <c r="I26" s="703"/>
      <c r="J26" s="702">
        <f>J25+J24+J23</f>
        <v>0</v>
      </c>
      <c r="K26" s="703"/>
      <c r="L26" s="702">
        <f>L25+L24+L23</f>
        <v>0</v>
      </c>
      <c r="M26" s="703"/>
      <c r="N26" s="495"/>
      <c r="O26" s="486"/>
      <c r="P26" s="486"/>
      <c r="Q26" s="486"/>
      <c r="R26" s="486"/>
      <c r="S26" s="486"/>
      <c r="T26" s="486"/>
    </row>
    <row r="27" spans="1:20" ht="9" customHeight="1" thickBot="1">
      <c r="A27" s="699"/>
      <c r="B27" s="699"/>
      <c r="C27" s="699"/>
      <c r="D27" s="699"/>
      <c r="E27" s="699"/>
      <c r="F27" s="699"/>
      <c r="G27" s="699"/>
      <c r="H27" s="699"/>
      <c r="I27" s="699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</row>
    <row r="28" spans="1:20" ht="30" customHeight="1" thickBot="1">
      <c r="A28" s="184" t="s">
        <v>235</v>
      </c>
      <c r="B28" s="714">
        <f>B20+B26</f>
        <v>0</v>
      </c>
      <c r="C28" s="715"/>
      <c r="D28" s="714">
        <f>D20+D26</f>
        <v>0</v>
      </c>
      <c r="E28" s="715"/>
      <c r="F28" s="714">
        <f>F26+F20</f>
        <v>0</v>
      </c>
      <c r="G28" s="715"/>
      <c r="H28" s="714">
        <f>H26+H20</f>
        <v>0</v>
      </c>
      <c r="I28" s="715"/>
      <c r="J28" s="714">
        <f>J26+J20</f>
        <v>0</v>
      </c>
      <c r="K28" s="715"/>
      <c r="L28" s="714">
        <f>L26+L20</f>
        <v>0</v>
      </c>
      <c r="M28" s="715"/>
      <c r="N28" s="495"/>
      <c r="O28" s="486"/>
      <c r="P28" s="486"/>
      <c r="Q28" s="486"/>
      <c r="R28" s="486"/>
      <c r="S28" s="486"/>
      <c r="T28" s="486"/>
    </row>
    <row r="30" spans="1:20" ht="19.5" customHeight="1" thickBot="1">
      <c r="A30" s="726" t="s">
        <v>236</v>
      </c>
      <c r="B30" s="726"/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486"/>
      <c r="O30" s="486"/>
      <c r="P30" s="486"/>
      <c r="Q30" s="486"/>
      <c r="R30" s="486"/>
      <c r="S30" s="486"/>
      <c r="T30" s="486"/>
    </row>
    <row r="31" spans="1:20" ht="19" thickBot="1">
      <c r="A31" s="185" t="s">
        <v>237</v>
      </c>
      <c r="B31" s="760" t="s">
        <v>11</v>
      </c>
      <c r="C31" s="721"/>
      <c r="D31" s="720" t="str">
        <f>'Form.A1- Partenaires'!B35</f>
        <v>IRPQ</v>
      </c>
      <c r="E31" s="721"/>
      <c r="F31" s="720" t="str">
        <f>'Form.A1- Partenaires'!B36</f>
        <v>IRPQ</v>
      </c>
      <c r="G31" s="721"/>
      <c r="H31" s="720" t="str">
        <f>'Form.A1- Partenaires'!B37</f>
        <v>IRPQ</v>
      </c>
      <c r="I31" s="721"/>
      <c r="J31" s="720" t="str">
        <f>'Form.A1- Partenaires'!B38</f>
        <v>IRPQ</v>
      </c>
      <c r="K31" s="721"/>
      <c r="L31" s="720" t="str">
        <f>'Form.A1- Partenaires'!B39</f>
        <v>IRPQ</v>
      </c>
      <c r="M31" s="721"/>
      <c r="N31" s="495"/>
      <c r="O31" s="486"/>
      <c r="P31" s="486"/>
      <c r="Q31" s="486"/>
      <c r="R31" s="486"/>
      <c r="S31" s="486"/>
      <c r="T31" s="486"/>
    </row>
    <row r="32" spans="1:20" ht="15.5">
      <c r="A32" s="305" t="str">
        <f>'Form.A1- Partenaires'!B16</f>
        <v>Industriel 1</v>
      </c>
      <c r="B32" s="690"/>
      <c r="C32" s="691"/>
      <c r="D32" s="692"/>
      <c r="E32" s="693"/>
      <c r="F32" s="692"/>
      <c r="G32" s="693"/>
      <c r="H32" s="692"/>
      <c r="I32" s="693"/>
      <c r="J32" s="692"/>
      <c r="K32" s="693"/>
      <c r="L32" s="692"/>
      <c r="M32" s="693"/>
      <c r="N32" s="486"/>
      <c r="O32" s="486"/>
      <c r="P32" s="486"/>
      <c r="Q32" s="486"/>
      <c r="R32" s="486"/>
      <c r="S32" s="486"/>
      <c r="T32" s="486"/>
    </row>
    <row r="33" spans="1:13" ht="15.5">
      <c r="A33" s="306" t="s">
        <v>238</v>
      </c>
      <c r="B33" s="677">
        <f>D33+F33+H33+J33+L33</f>
        <v>0</v>
      </c>
      <c r="C33" s="678"/>
      <c r="D33" s="176"/>
      <c r="E33" s="321" t="e">
        <f>D33/($B$33+$B$40+$B$47+$B$54+$B$61+$B$68+$B$75+$B$82+$B$89+$B$96)</f>
        <v>#DIV/0!</v>
      </c>
      <c r="F33" s="176"/>
      <c r="G33" s="321" t="e">
        <f>F33/($B$33+$B$40+$B$47+$B$54+$B$61+$B$68+$B$75+$B$82+$B$89+$B$96)</f>
        <v>#DIV/0!</v>
      </c>
      <c r="H33" s="176"/>
      <c r="I33" s="321" t="e">
        <f>H33/($B$33+$B$40+$B$47+$B$54+$B$61+$B$68+$B$75+$B$82+$B$89+$B$96)</f>
        <v>#DIV/0!</v>
      </c>
      <c r="J33" s="176"/>
      <c r="K33" s="321" t="e">
        <f>J33/($B$33+$B$40+$B$47+$B$54+$B$61+$B$68+$B$75+$B$82+$B$89+$B$96)</f>
        <v>#DIV/0!</v>
      </c>
      <c r="L33" s="176"/>
      <c r="M33" s="322" t="e">
        <f>L33/($B$33+$B$40+$B$47+$B$54+$B$61+$B$68+$B$75+$B$82+$B$89+$B$96)</f>
        <v>#DIV/0!</v>
      </c>
    </row>
    <row r="34" spans="1:13" ht="15.5" hidden="1">
      <c r="A34" s="306" t="s">
        <v>239</v>
      </c>
      <c r="B34" s="307">
        <v>3.4000000000000002E-2</v>
      </c>
      <c r="C34" s="308">
        <f>D34+F34+H34+J34+M34</f>
        <v>0</v>
      </c>
      <c r="D34" s="679">
        <f>IF(D33=0,0,D33/B33*B34*$B$17*B36)</f>
        <v>0</v>
      </c>
      <c r="E34" s="680"/>
      <c r="F34" s="679">
        <f>IF(F33=0,0,F33/B33*B34*$B$17*B36)</f>
        <v>0</v>
      </c>
      <c r="G34" s="680"/>
      <c r="H34" s="679">
        <f>IF(H33=0,0,H33/B33*B34*$B$17*B36)</f>
        <v>0</v>
      </c>
      <c r="I34" s="680"/>
      <c r="J34" s="679">
        <f>IF(J33=0,0,J33/B33*B34*$B$17*B36)</f>
        <v>0</v>
      </c>
      <c r="K34" s="680"/>
      <c r="L34" s="679">
        <f>IF(L33=0,0,L33/B33*B34*$B$17*B36)</f>
        <v>0</v>
      </c>
      <c r="M34" s="696"/>
    </row>
    <row r="35" spans="1:13" ht="15.5">
      <c r="A35" s="306" t="s">
        <v>240</v>
      </c>
      <c r="B35" s="309">
        <v>3.4000000000000002E-2</v>
      </c>
      <c r="C35" s="310">
        <f>D35+F35+H35+K35</f>
        <v>0</v>
      </c>
      <c r="D35" s="679">
        <f>IF(($C$34+$C$41+$C$48+$C$55+$C$62+$C$69+$C$76+$C$83+$C$90+$C$97)&gt;20000,(20000*E33),D34)</f>
        <v>0</v>
      </c>
      <c r="E35" s="680"/>
      <c r="F35" s="722">
        <f>IF(($C$34+$C$41+$C$48+$C$55+$C$62+$C$69+$C$76+$C$83+$C$90+$C$97)&gt;20000,(20000*G33),F34)</f>
        <v>0</v>
      </c>
      <c r="G35" s="723"/>
      <c r="H35" s="722">
        <f>IF(($C$34+$C$41+$C$48+$C$55+$C$62+$C$69+$C$76+$C$83+$C$90+$C$97)&gt;20000,(20000*I33),H34)</f>
        <v>0</v>
      </c>
      <c r="I35" s="723"/>
      <c r="J35" s="722">
        <f>IF(($C$34+$C$41+$C$48+$C$55+$C$62+$C$69+$C$76+$C$83+$C$90+$C$97)&gt;20000,(20000*K33),J34)</f>
        <v>0</v>
      </c>
      <c r="K35" s="723"/>
      <c r="L35" s="722">
        <f>IF(($C$34+$C$41+$C$48+$C$55+$C$62+$C$69+$C$76+$C$83+$C$90+$C$97)&gt;20000,(20000*M33),L34)</f>
        <v>0</v>
      </c>
      <c r="M35" s="778"/>
    </row>
    <row r="36" spans="1:13" ht="16.5" customHeight="1">
      <c r="A36" s="311" t="s">
        <v>241</v>
      </c>
      <c r="B36" s="681" t="e">
        <f>B33/$B$102</f>
        <v>#DIV/0!</v>
      </c>
      <c r="C36" s="682"/>
      <c r="D36" s="704" t="e">
        <f>IF(B36&lt;80%,"",IF((AND(B43&gt;0%,A3="PME")),"ATTENTION: La contribution du partenaire majoritaire ne pourra pas dépasser 80% de la contribution industrielle totale",""))</f>
        <v>#DIV/0!</v>
      </c>
      <c r="E36" s="705"/>
      <c r="F36" s="705"/>
      <c r="G36" s="705"/>
      <c r="H36" s="705"/>
      <c r="I36" s="705"/>
      <c r="J36" s="705"/>
      <c r="K36" s="705"/>
      <c r="L36" s="705"/>
      <c r="M36" s="706"/>
    </row>
    <row r="37" spans="1:13" ht="15" customHeight="1">
      <c r="A37" s="306" t="s">
        <v>242</v>
      </c>
      <c r="B37" s="686">
        <f>E37+G37+I37+K37+M37</f>
        <v>0</v>
      </c>
      <c r="C37" s="687"/>
      <c r="D37" s="319">
        <f>'Form.A1- Partenaires'!D35</f>
        <v>0</v>
      </c>
      <c r="E37" s="497">
        <f>D37*(E35+D33)</f>
        <v>0</v>
      </c>
      <c r="F37" s="319">
        <f>'Form.A1- Partenaires'!D36</f>
        <v>0</v>
      </c>
      <c r="G37" s="497">
        <f>F37*(G35+F33)</f>
        <v>0</v>
      </c>
      <c r="H37" s="319">
        <f>'Form.A1- Partenaires'!D37</f>
        <v>0</v>
      </c>
      <c r="I37" s="497">
        <f>H37*(H33+H35)</f>
        <v>0</v>
      </c>
      <c r="J37" s="319">
        <f>'Form.A1- Partenaires'!D38</f>
        <v>0</v>
      </c>
      <c r="K37" s="498">
        <f>J37*(K35+J33)</f>
        <v>0</v>
      </c>
      <c r="L37" s="320">
        <f>'Form.A1- Partenaires'!D39</f>
        <v>0</v>
      </c>
      <c r="M37" s="499">
        <f>L37*(M35+L33)</f>
        <v>0</v>
      </c>
    </row>
    <row r="38" spans="1:13" ht="16" thickBot="1">
      <c r="A38" s="312" t="s">
        <v>243</v>
      </c>
      <c r="B38" s="688">
        <f>D38+F38+H38+J38+L38</f>
        <v>0</v>
      </c>
      <c r="C38" s="689"/>
      <c r="D38" s="694">
        <f>D33+D35+E37</f>
        <v>0</v>
      </c>
      <c r="E38" s="695"/>
      <c r="F38" s="694">
        <f>G37+F35+F33</f>
        <v>0</v>
      </c>
      <c r="G38" s="695"/>
      <c r="H38" s="694">
        <f>H33+H35+I37</f>
        <v>0</v>
      </c>
      <c r="I38" s="695"/>
      <c r="J38" s="694">
        <f>J33+J35+K37</f>
        <v>0</v>
      </c>
      <c r="K38" s="695"/>
      <c r="L38" s="694">
        <f>L33+L35+M37</f>
        <v>0</v>
      </c>
      <c r="M38" s="695"/>
    </row>
    <row r="39" spans="1:13" ht="15.5">
      <c r="A39" s="305" t="str">
        <f>'Form.A1- Partenaires'!B17</f>
        <v>Industriel 2</v>
      </c>
      <c r="B39" s="771"/>
      <c r="C39" s="772"/>
      <c r="D39" s="709"/>
      <c r="E39" s="710"/>
      <c r="F39" s="709"/>
      <c r="G39" s="710"/>
      <c r="H39" s="709"/>
      <c r="I39" s="710"/>
      <c r="J39" s="709"/>
      <c r="K39" s="710"/>
      <c r="L39" s="709"/>
      <c r="M39" s="710"/>
    </row>
    <row r="40" spans="1:13" ht="15.5">
      <c r="A40" s="306" t="s">
        <v>238</v>
      </c>
      <c r="B40" s="677">
        <f>D40+F40+H40+J40+L40</f>
        <v>0</v>
      </c>
      <c r="C40" s="678"/>
      <c r="D40" s="176"/>
      <c r="E40" s="321" t="e">
        <f>D40/($B$33+$B$40+$B$47+$B$54+$B$61+$B$68+$B$75+$B$82+$B$89+$B$96)</f>
        <v>#DIV/0!</v>
      </c>
      <c r="F40" s="176"/>
      <c r="G40" s="321" t="e">
        <f>F40/($B$33+$B$40+$B$47+$B$54+$B$61+$B$68+$B$75+$B$82+$B$89+$B$96)</f>
        <v>#DIV/0!</v>
      </c>
      <c r="H40" s="176"/>
      <c r="I40" s="321" t="e">
        <f>H40/($B$33+$B$40+$B$47+$B$54+$B$61+$B$68+$B$75+$B$82+$B$89+$B$96)</f>
        <v>#DIV/0!</v>
      </c>
      <c r="J40" s="176"/>
      <c r="K40" s="321" t="e">
        <f>J40/($B$33+$B$40+$B$47+$B$54+$B$61+$B$68+$B$75+$B$82+$B$89+$B$96)</f>
        <v>#DIV/0!</v>
      </c>
      <c r="L40" s="176"/>
      <c r="M40" s="322" t="e">
        <f>L40/($B$33+$B$40+$B$47+$B$54+$B$61+$B$68+$B$75+$B$82+$B$89+$B$96)</f>
        <v>#DIV/0!</v>
      </c>
    </row>
    <row r="41" spans="1:13" ht="15.5" hidden="1">
      <c r="A41" s="306" t="s">
        <v>239</v>
      </c>
      <c r="B41" s="307">
        <v>3.4000000000000002E-2</v>
      </c>
      <c r="C41" s="308">
        <f>D41+F41+H41+J41+M41</f>
        <v>0</v>
      </c>
      <c r="D41" s="711">
        <f>IF(D40=0,0,D40/B40*B41*$B$17*B43)</f>
        <v>0</v>
      </c>
      <c r="E41" s="712"/>
      <c r="F41" s="711">
        <f>IF(F40=0,0,F40/B40*B41*$B$17*B43)</f>
        <v>0</v>
      </c>
      <c r="G41" s="712"/>
      <c r="H41" s="711">
        <f>IF(H40=0,0,H40/B40*B41*$B$17*B43)</f>
        <v>0</v>
      </c>
      <c r="I41" s="712"/>
      <c r="J41" s="711">
        <f>IF(J40=0,0,J40/B40*B41*$B$17*B43)</f>
        <v>0</v>
      </c>
      <c r="K41" s="712"/>
      <c r="L41" s="711">
        <f>IF(L40=0,0,L40/B40*B41*$B$17*B43)</f>
        <v>0</v>
      </c>
      <c r="M41" s="789"/>
    </row>
    <row r="42" spans="1:13" ht="15.5">
      <c r="A42" s="306" t="s">
        <v>240</v>
      </c>
      <c r="B42" s="309">
        <v>3.4000000000000002E-2</v>
      </c>
      <c r="C42" s="310">
        <f>D42+F42+H42+K42</f>
        <v>0</v>
      </c>
      <c r="D42" s="679">
        <f>IF(($C$34+$C$41+$C$48+$C$55+$C$62+$C$69+$C$76+$C$83+$C$90+$C$97)&gt;20000,(20000*E40),D41)</f>
        <v>0</v>
      </c>
      <c r="E42" s="680"/>
      <c r="F42" s="679">
        <f>IF(($C$34+$C$41+$C$48+$C$55+$C$62+$C$69+$C$76+$C$83+$C$90+$C$97)&gt;20000,(20000*G40),F41)</f>
        <v>0</v>
      </c>
      <c r="G42" s="680"/>
      <c r="H42" s="679">
        <f>IF(($C$34+$C$41+$C$48+$C$55+$C$62+$C$69+$C$76+$C$83+$C$90+$C$97)&gt;20000,(20000*I40),H41)</f>
        <v>0</v>
      </c>
      <c r="I42" s="680"/>
      <c r="J42" s="679">
        <f>IF(($C$34+$C$41+$C$48+$C$55+$C$62+$C$69+$C$76+$C$83+$C$90+$C$97)&gt;20000,(20000*K40),J41)</f>
        <v>0</v>
      </c>
      <c r="K42" s="680"/>
      <c r="L42" s="679">
        <f>IF(($C$34+$C$41+$C$48+$C$55+$C$62+$C$69+$C$76+$C$83+$C$90+$C$97)&gt;20000,(20000*M40),L41)</f>
        <v>0</v>
      </c>
      <c r="M42" s="696"/>
    </row>
    <row r="43" spans="1:13" ht="16.5" customHeight="1">
      <c r="A43" s="311" t="s">
        <v>241</v>
      </c>
      <c r="B43" s="681" t="e">
        <f>B40/$B$102</f>
        <v>#DIV/0!</v>
      </c>
      <c r="C43" s="682"/>
      <c r="D43" s="704" t="e">
        <f>IF(B43&lt;80%,"",IF((AND(B50&gt;0%,A3="PME")),"ATTENTION: La contribution du partenaire majoritaire ne pourra pas dépasser 80% de la contribution industrielle totale",""))</f>
        <v>#DIV/0!</v>
      </c>
      <c r="E43" s="705"/>
      <c r="F43" s="705"/>
      <c r="G43" s="705"/>
      <c r="H43" s="705"/>
      <c r="I43" s="705"/>
      <c r="J43" s="705"/>
      <c r="K43" s="705"/>
      <c r="L43" s="705"/>
      <c r="M43" s="706"/>
    </row>
    <row r="44" spans="1:13" ht="15.5">
      <c r="A44" s="306" t="s">
        <v>242</v>
      </c>
      <c r="B44" s="686">
        <f>E44+G44+I44+K44+M44</f>
        <v>0</v>
      </c>
      <c r="C44" s="687"/>
      <c r="D44" s="319">
        <f>'Form.A1- Partenaires'!D35</f>
        <v>0</v>
      </c>
      <c r="E44" s="497">
        <f>D44*(E42+D40)</f>
        <v>0</v>
      </c>
      <c r="F44" s="319">
        <f>'Form.A1- Partenaires'!D36</f>
        <v>0</v>
      </c>
      <c r="G44" s="497">
        <f>F44*(G42+F40)</f>
        <v>0</v>
      </c>
      <c r="H44" s="319">
        <f>'Form.A1- Partenaires'!D37</f>
        <v>0</v>
      </c>
      <c r="I44" s="497">
        <f>H44*(H40+H42)</f>
        <v>0</v>
      </c>
      <c r="J44" s="319">
        <f>'Form.A1- Partenaires'!D38</f>
        <v>0</v>
      </c>
      <c r="K44" s="498">
        <f>J44*(K42+J40)</f>
        <v>0</v>
      </c>
      <c r="L44" s="320">
        <f>'Form.A1- Partenaires'!D39</f>
        <v>0</v>
      </c>
      <c r="M44" s="499">
        <f>L44*(M42+L40)</f>
        <v>0</v>
      </c>
    </row>
    <row r="45" spans="1:13" ht="16" thickBot="1">
      <c r="A45" s="312" t="s">
        <v>244</v>
      </c>
      <c r="B45" s="688">
        <f>D45+F45+H45+J45+L45</f>
        <v>0</v>
      </c>
      <c r="C45" s="689"/>
      <c r="D45" s="694">
        <f>D40+D42+E44</f>
        <v>0</v>
      </c>
      <c r="E45" s="695"/>
      <c r="F45" s="694">
        <f>G44+F42+F40</f>
        <v>0</v>
      </c>
      <c r="G45" s="695"/>
      <c r="H45" s="694">
        <f>H40+H42+I44</f>
        <v>0</v>
      </c>
      <c r="I45" s="695"/>
      <c r="J45" s="694">
        <f>J40+J42+K44</f>
        <v>0</v>
      </c>
      <c r="K45" s="695"/>
      <c r="L45" s="694">
        <f>L40+L42+M44</f>
        <v>0</v>
      </c>
      <c r="M45" s="695"/>
    </row>
    <row r="46" spans="1:13" ht="15.5">
      <c r="A46" s="305" t="str">
        <f>'Form.A1- Partenaires'!B18</f>
        <v>Industriel 3</v>
      </c>
      <c r="B46" s="690"/>
      <c r="C46" s="691"/>
      <c r="D46" s="692"/>
      <c r="E46" s="693"/>
      <c r="F46" s="692"/>
      <c r="G46" s="693"/>
      <c r="H46" s="692"/>
      <c r="I46" s="693"/>
      <c r="J46" s="692"/>
      <c r="K46" s="693"/>
      <c r="L46" s="692"/>
      <c r="M46" s="693"/>
    </row>
    <row r="47" spans="1:13" ht="18.75" customHeight="1">
      <c r="A47" s="306" t="s">
        <v>238</v>
      </c>
      <c r="B47" s="677">
        <f>D47+F47+H47+J47+L47</f>
        <v>0</v>
      </c>
      <c r="C47" s="678"/>
      <c r="D47" s="176"/>
      <c r="E47" s="321" t="e">
        <f>D47/($B$33+$B$40+$B$47+$B$54+$B$61+$B$68+$B$75+$B$82+$B$89+$B$96)</f>
        <v>#DIV/0!</v>
      </c>
      <c r="F47" s="176"/>
      <c r="G47" s="321" t="e">
        <f>F47/($B$33+$B$40+$B$47+$B$54+$B$61+$B$68+$B$75+$B$82+$B$89+$B$96)</f>
        <v>#DIV/0!</v>
      </c>
      <c r="H47" s="176"/>
      <c r="I47" s="321" t="e">
        <f>H47/($B$33+$B$40+$B$47+$B$54+$B$61+$B$68+$B$75+$B$82+$B$89+$B$96)</f>
        <v>#DIV/0!</v>
      </c>
      <c r="J47" s="176"/>
      <c r="K47" s="321" t="e">
        <f>J47/($B$33+$B$40+$B$47+$B$54+$B$61+$B$68+$B$75+$B$82+$B$89+$B$96)</f>
        <v>#DIV/0!</v>
      </c>
      <c r="L47" s="176"/>
      <c r="M47" s="322" t="e">
        <f>L47/($B$33+$B$40+$B$47+$B$54+$B$61+$B$68+$B$75+$B$82+$B$89+$B$96)</f>
        <v>#DIV/0!</v>
      </c>
    </row>
    <row r="48" spans="1:13" ht="18.75" hidden="1" customHeight="1">
      <c r="A48" s="306" t="s">
        <v>239</v>
      </c>
      <c r="B48" s="307">
        <v>3.4000000000000002E-2</v>
      </c>
      <c r="C48" s="308">
        <f>D48+F48+H48+J48+M48</f>
        <v>0</v>
      </c>
      <c r="D48" s="711">
        <f>IF(D47=0,0,D47/B47*B48*$B$17*B50)</f>
        <v>0</v>
      </c>
      <c r="E48" s="712"/>
      <c r="F48" s="711">
        <f>IF(F47=0,0,F47/B47*B48*$B$17*B50)</f>
        <v>0</v>
      </c>
      <c r="G48" s="712"/>
      <c r="H48" s="711">
        <f>IF(H47=0,0,H47/B47*B48*$B$17*B50)</f>
        <v>0</v>
      </c>
      <c r="I48" s="712"/>
      <c r="J48" s="711">
        <f>IF(J47=0,0,J47/B47*B48*$B$17*B50)</f>
        <v>0</v>
      </c>
      <c r="K48" s="712"/>
      <c r="L48" s="711">
        <f>IF(L47=0,0,L47/B47*B48*$B$17*B50)</f>
        <v>0</v>
      </c>
      <c r="M48" s="789"/>
    </row>
    <row r="49" spans="1:13" ht="15.5">
      <c r="A49" s="306" t="s">
        <v>240</v>
      </c>
      <c r="B49" s="309">
        <v>3.4000000000000002E-2</v>
      </c>
      <c r="C49" s="310">
        <f>D49+F49+H49+K49</f>
        <v>0</v>
      </c>
      <c r="D49" s="679">
        <f>IF(($C$34+$C$41+$C$48+$C$55+$C$62+$C$69+$C$76+$C$83+$C$90+$C$97)&gt;20000,(20000*E47),D48)</f>
        <v>0</v>
      </c>
      <c r="E49" s="680"/>
      <c r="F49" s="679">
        <f>IF(($C$34+$C$41+$C$48+$C$55+$C$62+$C$69+$C$76+$C$83+$C$90+$C$97)&gt;20000,(20000*G47),F48)</f>
        <v>0</v>
      </c>
      <c r="G49" s="680"/>
      <c r="H49" s="679">
        <f>IF(($C$34+$C$41+$C$48+$C$55+$C$62+$C$69+$C$76+$C$83+$C$90+$C$97)&gt;20000,(20000*I47),H48)</f>
        <v>0</v>
      </c>
      <c r="I49" s="680"/>
      <c r="J49" s="679">
        <f>IF(($C$34+$C$41+$C$48+$C$55+$C$62+$C$69+$C$76+$C$83+$C$90+$C$97)&gt;20000,(20000*K47),J48)</f>
        <v>0</v>
      </c>
      <c r="K49" s="680"/>
      <c r="L49" s="679">
        <f>IF(($C$34+$C$41+$C$48+$C$55+$C$62+$C$69+$C$76+$C$83+$C$90+$C$97)&gt;20000,(20000*M47),L48)</f>
        <v>0</v>
      </c>
      <c r="M49" s="696"/>
    </row>
    <row r="50" spans="1:13" ht="16.5" customHeight="1">
      <c r="A50" s="311" t="s">
        <v>241</v>
      </c>
      <c r="B50" s="681" t="e">
        <f>B47/$B$102</f>
        <v>#DIV/0!</v>
      </c>
      <c r="C50" s="682"/>
      <c r="D50" s="704" t="e">
        <f>IF(B50&lt;80%,"",IF((AND(B54&gt;0%,A3="PME")),"ATTENTION: La contribution du partenaire majoritaire ne pourra pas dépasser 80% de la contribution industrielle totale",""))</f>
        <v>#DIV/0!</v>
      </c>
      <c r="E50" s="705"/>
      <c r="F50" s="705"/>
      <c r="G50" s="705"/>
      <c r="H50" s="705"/>
      <c r="I50" s="705"/>
      <c r="J50" s="705"/>
      <c r="K50" s="705"/>
      <c r="L50" s="705"/>
      <c r="M50" s="706"/>
    </row>
    <row r="51" spans="1:13" ht="15.5">
      <c r="A51" s="306" t="s">
        <v>242</v>
      </c>
      <c r="B51" s="686">
        <f>E51+G51+I51+K51+M51</f>
        <v>0</v>
      </c>
      <c r="C51" s="687"/>
      <c r="D51" s="319">
        <f>'Form.A1- Partenaires'!D35</f>
        <v>0</v>
      </c>
      <c r="E51" s="497">
        <f>D51*(E49+D47)</f>
        <v>0</v>
      </c>
      <c r="F51" s="319">
        <f>'Form.A1- Partenaires'!D36</f>
        <v>0</v>
      </c>
      <c r="G51" s="497">
        <f>F51*(G49+F47)</f>
        <v>0</v>
      </c>
      <c r="H51" s="319">
        <f>'Form.A1- Partenaires'!D37</f>
        <v>0</v>
      </c>
      <c r="I51" s="497">
        <f>H51*(H47+H49)</f>
        <v>0</v>
      </c>
      <c r="J51" s="319">
        <f>'Form.A1- Partenaires'!D38</f>
        <v>0</v>
      </c>
      <c r="K51" s="498">
        <f>J51*(K49+J47)</f>
        <v>0</v>
      </c>
      <c r="L51" s="320">
        <f>'Form.A1- Partenaires'!D39</f>
        <v>0</v>
      </c>
      <c r="M51" s="499">
        <f>L51*(M49+L47)</f>
        <v>0</v>
      </c>
    </row>
    <row r="52" spans="1:13" ht="21.75" customHeight="1" thickBot="1">
      <c r="A52" s="312" t="s">
        <v>245</v>
      </c>
      <c r="B52" s="688">
        <f>D52+F52+H52+J52+L52</f>
        <v>0</v>
      </c>
      <c r="C52" s="689"/>
      <c r="D52" s="694">
        <f>D47+D49+E51</f>
        <v>0</v>
      </c>
      <c r="E52" s="695"/>
      <c r="F52" s="694">
        <f>G51+F49+F47</f>
        <v>0</v>
      </c>
      <c r="G52" s="695"/>
      <c r="H52" s="694">
        <f>H47+H49+I51</f>
        <v>0</v>
      </c>
      <c r="I52" s="695"/>
      <c r="J52" s="694">
        <f>J47+J49+K51</f>
        <v>0</v>
      </c>
      <c r="K52" s="695"/>
      <c r="L52" s="694">
        <f>L47+L49+M51</f>
        <v>0</v>
      </c>
      <c r="M52" s="695"/>
    </row>
    <row r="53" spans="1:13" ht="15.75" hidden="1" customHeight="1" thickBot="1">
      <c r="A53" s="313" t="str">
        <f>'Form.A1- Partenaires'!B19</f>
        <v>Industriel 4</v>
      </c>
      <c r="B53" s="776"/>
      <c r="C53" s="777"/>
      <c r="D53" s="707"/>
      <c r="E53" s="708"/>
      <c r="F53" s="707"/>
      <c r="G53" s="708"/>
      <c r="H53" s="707"/>
      <c r="I53" s="708"/>
      <c r="J53" s="707"/>
      <c r="K53" s="708"/>
      <c r="L53" s="707"/>
      <c r="M53" s="708"/>
    </row>
    <row r="54" spans="1:13" ht="15.5" hidden="1" outlineLevel="1">
      <c r="A54" s="314" t="s">
        <v>238</v>
      </c>
      <c r="B54" s="697">
        <f>D54+F54+H54+J54+L54</f>
        <v>0</v>
      </c>
      <c r="C54" s="698"/>
      <c r="D54" s="422"/>
      <c r="E54" s="317" t="e">
        <f>D54/($B$33+$B$40+$B$47+$B$54+$B$61+$B$68+$B$75+$B$82+$B$89+$B$96)</f>
        <v>#DIV/0!</v>
      </c>
      <c r="F54" s="422"/>
      <c r="G54" s="317" t="e">
        <f>F54/($B$33+$B$40+$B$47+$B$54+$B$61+$B$68+$B$75+$B$82+$B$89+$B$96)</f>
        <v>#DIV/0!</v>
      </c>
      <c r="H54" s="422"/>
      <c r="I54" s="317" t="e">
        <f>H54/($B$33+$B$40+$B$47+$B$54+$B$61+$B$68+$B$75+$B$82+$B$89+$B$96)</f>
        <v>#DIV/0!</v>
      </c>
      <c r="J54" s="422"/>
      <c r="K54" s="317" t="e">
        <f>J54/($B$33+$B$40+$B$47+$B$54+$B$61+$B$68+$B$75+$B$82+$B$89+$B$96)</f>
        <v>#DIV/0!</v>
      </c>
      <c r="L54" s="422"/>
      <c r="M54" s="318" t="e">
        <f>L54/($B$33+$B$40+$B$47+$B$54+$B$61+$B$68+$B$75+$B$82+$B$89+$B$96)</f>
        <v>#DIV/0!</v>
      </c>
    </row>
    <row r="55" spans="1:13" ht="15.5" hidden="1" outlineLevel="1">
      <c r="A55" s="306" t="s">
        <v>239</v>
      </c>
      <c r="B55" s="307">
        <v>3.4000000000000002E-2</v>
      </c>
      <c r="C55" s="308">
        <f>D55+F55+H55+J55+M55</f>
        <v>0</v>
      </c>
      <c r="D55" s="679">
        <f>IF(D54=0,0,D54/B54*B55*$B$17*B57)</f>
        <v>0</v>
      </c>
      <c r="E55" s="680"/>
      <c r="F55" s="679">
        <f>IF(F54=0,0,F54/B54*B55*$B$17*B57)</f>
        <v>0</v>
      </c>
      <c r="G55" s="680"/>
      <c r="H55" s="679">
        <f>IF(H54=0,0,H54/B54*B55*$B$17*B57)</f>
        <v>0</v>
      </c>
      <c r="I55" s="680"/>
      <c r="J55" s="679">
        <f>IF(J54=0,0,J54/B54*B55*$B$17*B57)</f>
        <v>0</v>
      </c>
      <c r="K55" s="680"/>
      <c r="L55" s="679">
        <f>IF(L54=0,0,L54/B54*B55*$B$17*B57)</f>
        <v>0</v>
      </c>
      <c r="M55" s="696"/>
    </row>
    <row r="56" spans="1:13" ht="16.5" hidden="1" customHeight="1" outlineLevel="1">
      <c r="A56" s="306" t="s">
        <v>240</v>
      </c>
      <c r="B56" s="309">
        <v>3.4000000000000002E-2</v>
      </c>
      <c r="C56" s="310">
        <f>D56+F56+H56+K56</f>
        <v>0</v>
      </c>
      <c r="D56" s="679">
        <f>IF(($C$34+$C$41+$C$48+$C$55+$C$62+$C$69+$C$76+$C$83+$C$90+$C$97)&gt;20000,(20000*E54),D55)</f>
        <v>0</v>
      </c>
      <c r="E56" s="680"/>
      <c r="F56" s="679">
        <f>IF(($C$34+$C$41+$C$48+$C$55+$C$62+$C$69+$C$76+$C$83+$C$90+$C$97)&gt;20000,(20000*G54),F55)</f>
        <v>0</v>
      </c>
      <c r="G56" s="680"/>
      <c r="H56" s="679">
        <f>IF(($C$34+$C$41+$C$48+$C$55+$C$62+$C$69+$C$76+$C$83+$C$90+$C$97)&gt;20000,(20000*I54),H55)</f>
        <v>0</v>
      </c>
      <c r="I56" s="680"/>
      <c r="J56" s="679">
        <f>IF(($C$34+$C$41+$C$48+$C$55+$C$62+$C$69+$C$76+$C$83+$C$90+$C$97)&gt;20000,(20000*K54),J55)</f>
        <v>0</v>
      </c>
      <c r="K56" s="680"/>
      <c r="L56" s="679">
        <f>IF(($C$34+$C$41+$C$48+$C$55+$C$62+$C$69+$C$76+$C$83+$C$90+$C$97)&gt;20000,(20000*M54),L55)</f>
        <v>0</v>
      </c>
      <c r="M56" s="696"/>
    </row>
    <row r="57" spans="1:13" ht="16.5" hidden="1" customHeight="1" outlineLevel="1">
      <c r="A57" s="311" t="s">
        <v>241</v>
      </c>
      <c r="B57" s="681" t="e">
        <f>B54/$B$102</f>
        <v>#DIV/0!</v>
      </c>
      <c r="C57" s="682"/>
      <c r="D57" s="683" t="e">
        <f>IF(B57&lt;80%,"",IF((AND(B64&gt;0%,A3="PME")),"ATTENTION: La contribution du partenaire majoritaire ne pourra pas dépasser 80% de la contribution industrielle totale",""))</f>
        <v>#DIV/0!</v>
      </c>
      <c r="E57" s="684"/>
      <c r="F57" s="684"/>
      <c r="G57" s="684"/>
      <c r="H57" s="684"/>
      <c r="I57" s="684"/>
      <c r="J57" s="684"/>
      <c r="K57" s="684"/>
      <c r="L57" s="684"/>
      <c r="M57" s="685"/>
    </row>
    <row r="58" spans="1:13" ht="15.5" hidden="1" outlineLevel="1">
      <c r="A58" s="306" t="s">
        <v>242</v>
      </c>
      <c r="B58" s="686">
        <f>E58+G58+I58+K58+M58</f>
        <v>0</v>
      </c>
      <c r="C58" s="687"/>
      <c r="D58" s="319">
        <f>'Form.A1- Partenaires'!D35</f>
        <v>0</v>
      </c>
      <c r="E58" s="497">
        <f>D58*(E56+D54)</f>
        <v>0</v>
      </c>
      <c r="F58" s="319">
        <f>'Form.A1- Partenaires'!D36</f>
        <v>0</v>
      </c>
      <c r="G58" s="497">
        <f>F58*(G56+F54)</f>
        <v>0</v>
      </c>
      <c r="H58" s="319">
        <f>'Form.A1- Partenaires'!D37</f>
        <v>0</v>
      </c>
      <c r="I58" s="497">
        <f>H58*(H54+H56)</f>
        <v>0</v>
      </c>
      <c r="J58" s="319">
        <f>'Form.A1- Partenaires'!D38</f>
        <v>0</v>
      </c>
      <c r="K58" s="498">
        <f>J58*(K56+J54)</f>
        <v>0</v>
      </c>
      <c r="L58" s="320">
        <f>'Form.A1- Partenaires'!D39</f>
        <v>0</v>
      </c>
      <c r="M58" s="499">
        <f>L58*(M56+L54)</f>
        <v>0</v>
      </c>
    </row>
    <row r="59" spans="1:13" ht="18" hidden="1" customHeight="1" outlineLevel="1" thickBot="1">
      <c r="A59" s="312" t="s">
        <v>246</v>
      </c>
      <c r="B59" s="688">
        <f>D59+F59+H59+J59+L59</f>
        <v>0</v>
      </c>
      <c r="C59" s="689"/>
      <c r="D59" s="694">
        <f>D54+D56+E58</f>
        <v>0</v>
      </c>
      <c r="E59" s="695"/>
      <c r="F59" s="694">
        <f>G58+F56+F54</f>
        <v>0</v>
      </c>
      <c r="G59" s="695"/>
      <c r="H59" s="694">
        <f>H54+H56+I58</f>
        <v>0</v>
      </c>
      <c r="I59" s="695"/>
      <c r="J59" s="694">
        <f>J54+J56+K58</f>
        <v>0</v>
      </c>
      <c r="K59" s="695"/>
      <c r="L59" s="694">
        <f>L54+L56+M58</f>
        <v>0</v>
      </c>
      <c r="M59" s="695"/>
    </row>
    <row r="60" spans="1:13" ht="18" hidden="1" customHeight="1" collapsed="1" thickBot="1">
      <c r="A60" s="315" t="str">
        <f>'Form.A1- Partenaires'!B20</f>
        <v>Industriel 5</v>
      </c>
      <c r="B60" s="764"/>
      <c r="C60" s="735"/>
      <c r="D60" s="779"/>
      <c r="E60" s="780"/>
      <c r="F60" s="779"/>
      <c r="G60" s="780"/>
      <c r="H60" s="779"/>
      <c r="I60" s="780"/>
      <c r="J60" s="779"/>
      <c r="K60" s="780"/>
      <c r="L60" s="779"/>
      <c r="M60" s="780"/>
    </row>
    <row r="61" spans="1:13" ht="15.5" hidden="1" outlineLevel="1">
      <c r="A61" s="306" t="s">
        <v>238</v>
      </c>
      <c r="B61" s="677">
        <f>D61+F61+H61+J61+L61</f>
        <v>0</v>
      </c>
      <c r="C61" s="678"/>
      <c r="D61" s="423"/>
      <c r="E61" s="321" t="e">
        <f>D61/($B$33+$B$40+$B$47+$B$54+$B$61+$B$68+$B$75+$B$82+$B$89+$B$96)</f>
        <v>#DIV/0!</v>
      </c>
      <c r="F61" s="423"/>
      <c r="G61" s="321" t="e">
        <f>F61/($B$33+$B$40+$B$47+$B$54+$B$61+$B$68+$B$75+$B$82+$B$89+$B$96)</f>
        <v>#DIV/0!</v>
      </c>
      <c r="H61" s="423"/>
      <c r="I61" s="321" t="e">
        <f>H61/($B$33+$B$40+$B$47+$B$54+$B$61+$B$68+$B$75+$B$82+$B$89+$B$96)</f>
        <v>#DIV/0!</v>
      </c>
      <c r="J61" s="423"/>
      <c r="K61" s="321" t="e">
        <f>J61/($B$33+$B$40+$B$47+$B$54+$B$61+$B$68+$B$75+$B$82+$B$89+$B$96)</f>
        <v>#DIV/0!</v>
      </c>
      <c r="L61" s="423"/>
      <c r="M61" s="321" t="e">
        <f>L61/($B$33+$B$40+$B$47+$B$54+$B$61+$B$68+$B$75+$B$82+$B$89+$B$96)</f>
        <v>#DIV/0!</v>
      </c>
    </row>
    <row r="62" spans="1:13" ht="15.5" hidden="1" outlineLevel="1">
      <c r="A62" s="306" t="s">
        <v>239</v>
      </c>
      <c r="B62" s="307">
        <v>3.4000000000000002E-2</v>
      </c>
      <c r="C62" s="308">
        <f>D62+F62+H62+J62+M62</f>
        <v>0</v>
      </c>
      <c r="D62" s="679">
        <f>IF(D61=0,0,D61/B61*B62*$B$17*B64)</f>
        <v>0</v>
      </c>
      <c r="E62" s="680"/>
      <c r="F62" s="679">
        <f>IF(F61=0,0,F61/B61*B62*$B$17*B64)</f>
        <v>0</v>
      </c>
      <c r="G62" s="680"/>
      <c r="H62" s="679">
        <f>IF(H61=0,0,H61/B61*B62*$B$17*B64)</f>
        <v>0</v>
      </c>
      <c r="I62" s="680"/>
      <c r="J62" s="679">
        <f>IF(J61=0,0,J61/B61*B62*$B$17*B64)</f>
        <v>0</v>
      </c>
      <c r="K62" s="680"/>
      <c r="L62" s="679">
        <f>IF(L61=0,0,L61/B61*B62*$B$17*B64)</f>
        <v>0</v>
      </c>
      <c r="M62" s="680"/>
    </row>
    <row r="63" spans="1:13" ht="15.5" hidden="1" outlineLevel="1">
      <c r="A63" s="306" t="s">
        <v>240</v>
      </c>
      <c r="B63" s="309">
        <v>3.4000000000000002E-2</v>
      </c>
      <c r="C63" s="310">
        <f>D63+F63+H63+K63</f>
        <v>0</v>
      </c>
      <c r="D63" s="679">
        <f>IF(($C$34+$C$41+$C$48+$C$55+$C$62+$C$69+$C$76+$C$83+$C$90+$C$97)&gt;20000,(20000*E61),D62)</f>
        <v>0</v>
      </c>
      <c r="E63" s="680"/>
      <c r="F63" s="679">
        <f>IF(($C$34+$C$41+$C$48+$C$55+$C$62+$C$69+$C$76+$C$83+$C$90+$C$97)&gt;20000,(20000*G61),F62)</f>
        <v>0</v>
      </c>
      <c r="G63" s="680"/>
      <c r="H63" s="679">
        <f>IF(($C$34+$C$41+$C$48+$C$55+$C$62+$C$69+$C$76+$C$83+$C$90+$C$97)&gt;20000,(20000*I61),H62)</f>
        <v>0</v>
      </c>
      <c r="I63" s="680"/>
      <c r="J63" s="679">
        <f>IF(($C$34+$C$41+$C$48+$C$55+$C$62+$C$69+$C$76+$C$83+$C$90+$C$97)&gt;20000,(20000*K61),J62)</f>
        <v>0</v>
      </c>
      <c r="K63" s="680"/>
      <c r="L63" s="679">
        <f>IF(($C$34+$C$41+$C$48+$C$55+$C$62+$C$69+$C$76+$C$83+$C$90+$C$97)&gt;20000,(20000*M61),L62)</f>
        <v>0</v>
      </c>
      <c r="M63" s="680"/>
    </row>
    <row r="64" spans="1:13" ht="16.5" hidden="1" customHeight="1" outlineLevel="1">
      <c r="A64" s="311" t="s">
        <v>241</v>
      </c>
      <c r="B64" s="681" t="e">
        <f>B61/$B$102</f>
        <v>#DIV/0!</v>
      </c>
      <c r="C64" s="682"/>
      <c r="D64" s="683" t="e">
        <f>IF(B64&lt;80%,"",IF((AND(B71&gt;0%,A3="PME")),"ATTENTION: La contribution du partenaire majoritaire ne pourra pas dépasser 80% de la contribution industrielle totale",""))</f>
        <v>#DIV/0!</v>
      </c>
      <c r="E64" s="684"/>
      <c r="F64" s="684"/>
      <c r="G64" s="684"/>
      <c r="H64" s="684"/>
      <c r="I64" s="684"/>
      <c r="J64" s="684"/>
      <c r="K64" s="684"/>
      <c r="L64" s="684"/>
      <c r="M64" s="685"/>
    </row>
    <row r="65" spans="1:13" ht="15.5" hidden="1" outlineLevel="1">
      <c r="A65" s="306" t="s">
        <v>242</v>
      </c>
      <c r="B65" s="686">
        <f>E65+G65+I65+K65+M65</f>
        <v>0</v>
      </c>
      <c r="C65" s="687"/>
      <c r="D65" s="319">
        <f>'Form.A1- Partenaires'!D35</f>
        <v>0</v>
      </c>
      <c r="E65" s="497">
        <f>D65*(E63+D61)</f>
        <v>0</v>
      </c>
      <c r="F65" s="319">
        <f>'Form.A1- Partenaires'!D36</f>
        <v>0</v>
      </c>
      <c r="G65" s="497">
        <f>F65*(G63+F61)</f>
        <v>0</v>
      </c>
      <c r="H65" s="319">
        <f>'Form.A1- Partenaires'!D37</f>
        <v>0</v>
      </c>
      <c r="I65" s="497">
        <f>H65*(H61+H63)</f>
        <v>0</v>
      </c>
      <c r="J65" s="319">
        <f>'Form.A1- Partenaires'!D38</f>
        <v>0</v>
      </c>
      <c r="K65" s="498">
        <f>J65*(K63+J61)</f>
        <v>0</v>
      </c>
      <c r="L65" s="320">
        <f>'Form.A1- Partenaires'!D39</f>
        <v>0</v>
      </c>
      <c r="M65" s="499">
        <f>L65*(M63+L61)</f>
        <v>0</v>
      </c>
    </row>
    <row r="66" spans="1:13" ht="19.5" hidden="1" customHeight="1" outlineLevel="1" thickBot="1">
      <c r="A66" s="316" t="s">
        <v>247</v>
      </c>
      <c r="B66" s="781">
        <f>D66+F66+H66+J66+L66</f>
        <v>0</v>
      </c>
      <c r="C66" s="782"/>
      <c r="D66" s="783">
        <f>D61+D63+E65</f>
        <v>0</v>
      </c>
      <c r="E66" s="784"/>
      <c r="F66" s="783">
        <f>G65+F63+F61</f>
        <v>0</v>
      </c>
      <c r="G66" s="784"/>
      <c r="H66" s="783">
        <f>H61+H63+I65</f>
        <v>0</v>
      </c>
      <c r="I66" s="784"/>
      <c r="J66" s="783">
        <f>J61+K63+J65</f>
        <v>0</v>
      </c>
      <c r="K66" s="784"/>
      <c r="L66" s="783">
        <f>L61+L63+M65</f>
        <v>0</v>
      </c>
      <c r="M66" s="784"/>
    </row>
    <row r="67" spans="1:13" ht="17.25" hidden="1" customHeight="1" collapsed="1" thickBot="1">
      <c r="A67" s="313" t="str">
        <f>'Form.A1- Partenaires'!B21</f>
        <v>Industriel 6</v>
      </c>
      <c r="B67" s="776"/>
      <c r="C67" s="777"/>
      <c r="D67" s="707"/>
      <c r="E67" s="708"/>
      <c r="F67" s="707"/>
      <c r="G67" s="708"/>
      <c r="H67" s="707"/>
      <c r="I67" s="708"/>
      <c r="J67" s="707"/>
      <c r="K67" s="708"/>
      <c r="L67" s="707"/>
      <c r="M67" s="708"/>
    </row>
    <row r="68" spans="1:13" ht="15.5" hidden="1" outlineLevel="1">
      <c r="A68" s="314" t="s">
        <v>238</v>
      </c>
      <c r="B68" s="697">
        <f>D68+F68+H68+J68+L68</f>
        <v>0</v>
      </c>
      <c r="C68" s="698"/>
      <c r="D68" s="422"/>
      <c r="E68" s="317" t="e">
        <f>D68/($B$33+$B$40+$B$47+$B$54+$B$61+$B$68+$B$75+$B$82+$B$89+$B$96)</f>
        <v>#DIV/0!</v>
      </c>
      <c r="F68" s="422"/>
      <c r="G68" s="317" t="e">
        <f>F68/($B$33+$B$40+$B$47+$B$54+$B$61+$B$68+$B$75+$B$82+$B$89+$B$96)</f>
        <v>#DIV/0!</v>
      </c>
      <c r="H68" s="422"/>
      <c r="I68" s="317" t="e">
        <f>H68/($B$33+$B$40+$B$47+$B$54+$B$61+$B$68+$B$75+$B$82+$B$89+$B$96)</f>
        <v>#DIV/0!</v>
      </c>
      <c r="J68" s="422"/>
      <c r="K68" s="317" t="e">
        <f>J68/($B$33+$B$40+$B$47+$B$54+$B$61+$B$68+$B$75+$B$82+$B$89+$B$96)</f>
        <v>#DIV/0!</v>
      </c>
      <c r="L68" s="422"/>
      <c r="M68" s="318" t="e">
        <f>L68/($B$33+$B$40+$B$47+$B$54+$B$61+$B$68+$B$75+$B$82+$B$89+$B$96)</f>
        <v>#DIV/0!</v>
      </c>
    </row>
    <row r="69" spans="1:13" ht="15.5" hidden="1" outlineLevel="1">
      <c r="A69" s="306" t="s">
        <v>239</v>
      </c>
      <c r="B69" s="307">
        <v>3.4000000000000002E-2</v>
      </c>
      <c r="C69" s="308">
        <f>D69+F69+H69+J69+M69</f>
        <v>0</v>
      </c>
      <c r="D69" s="679">
        <f>IF(D68=0,0,D68/B68*B69*$B$17*B71)</f>
        <v>0</v>
      </c>
      <c r="E69" s="680"/>
      <c r="F69" s="679">
        <f>IF(F68=0,0,F68/B68*B69*$B$17*B71)</f>
        <v>0</v>
      </c>
      <c r="G69" s="680"/>
      <c r="H69" s="679">
        <f>IF(H68=0,0,H68/B68*B69*$B$17*B71)</f>
        <v>0</v>
      </c>
      <c r="I69" s="680"/>
      <c r="J69" s="679">
        <f>IF(J68=0,0,J68/B68*B69*$B$17*B71)</f>
        <v>0</v>
      </c>
      <c r="K69" s="680"/>
      <c r="L69" s="679">
        <f>IF(L68=0,0,L68/B68*B69*$B$17*B71)</f>
        <v>0</v>
      </c>
      <c r="M69" s="696"/>
    </row>
    <row r="70" spans="1:13" ht="15.5" hidden="1" outlineLevel="1">
      <c r="A70" s="306" t="s">
        <v>240</v>
      </c>
      <c r="B70" s="309">
        <v>3.4000000000000002E-2</v>
      </c>
      <c r="C70" s="310">
        <f>D70+F70+H70+K70</f>
        <v>0</v>
      </c>
      <c r="D70" s="679">
        <f>IF(($C$34+$C$41+$C$48+$C$55+$C$62+$C$69+$C$76+$C$83+$C$90+$C$97)&gt;20000,(20000*E68),D69)</f>
        <v>0</v>
      </c>
      <c r="E70" s="680"/>
      <c r="F70" s="679">
        <f>IF(($C$34+$C$41+$C$48+$C$55+$C$62+$C$69+$C$76+$C$83+$C$90+$C$97)&gt;20000,(20000*G68),F69)</f>
        <v>0</v>
      </c>
      <c r="G70" s="680"/>
      <c r="H70" s="679">
        <f>IF(($C$34+$C$41+$C$48+$C$55+$C$62+$C$69+$C$76+$C$83+$C$90+$C$97)&gt;20000,(20000*I68),H69)</f>
        <v>0</v>
      </c>
      <c r="I70" s="680"/>
      <c r="J70" s="679">
        <f>IF(($C$34+$C$41+$C$48+$C$55+$C$62+$C$69+$C$76+$C$83+$C$90+$C$97)&gt;20000,(20000*K68),J69)</f>
        <v>0</v>
      </c>
      <c r="K70" s="680"/>
      <c r="L70" s="679">
        <f>IF(($C$34+$C$41+$C$48+$C$55+$C$62+$C$69+$C$76+$C$83+$C$90+$C$97)&gt;20000,(20000*M68),L69)</f>
        <v>0</v>
      </c>
      <c r="M70" s="696"/>
    </row>
    <row r="71" spans="1:13" ht="16.5" hidden="1" customHeight="1" outlineLevel="1">
      <c r="A71" s="311" t="s">
        <v>241</v>
      </c>
      <c r="B71" s="681" t="e">
        <f>B68/$B$102</f>
        <v>#DIV/0!</v>
      </c>
      <c r="C71" s="682"/>
      <c r="D71" s="683" t="e">
        <f>IF(B71&lt;80%,"",IF((AND(B78&gt;0%,A3="PME")),"ATTENTION: La contribution du partenaire majoritaire ne pourra pas dépasser 80% de la contribution industrielle totale",""))</f>
        <v>#DIV/0!</v>
      </c>
      <c r="E71" s="684"/>
      <c r="F71" s="684"/>
      <c r="G71" s="684"/>
      <c r="H71" s="684"/>
      <c r="I71" s="684"/>
      <c r="J71" s="684"/>
      <c r="K71" s="684"/>
      <c r="L71" s="684"/>
      <c r="M71" s="685"/>
    </row>
    <row r="72" spans="1:13" ht="15.5" hidden="1" outlineLevel="1">
      <c r="A72" s="306" t="s">
        <v>242</v>
      </c>
      <c r="B72" s="686">
        <f>E72+G72+I72+K72+M72</f>
        <v>0</v>
      </c>
      <c r="C72" s="687"/>
      <c r="D72" s="319">
        <f>'Form.A1- Partenaires'!D35</f>
        <v>0</v>
      </c>
      <c r="E72" s="497">
        <f>D72*(E70+D68)</f>
        <v>0</v>
      </c>
      <c r="F72" s="319">
        <f>'Form.A1- Partenaires'!D36</f>
        <v>0</v>
      </c>
      <c r="G72" s="497">
        <f>F72*(G70+F68)</f>
        <v>0</v>
      </c>
      <c r="H72" s="319">
        <f>'Form.A1- Partenaires'!D37</f>
        <v>0</v>
      </c>
      <c r="I72" s="497">
        <f>H72*(H68+H70)</f>
        <v>0</v>
      </c>
      <c r="J72" s="319">
        <f>'Form.A1- Partenaires'!D38</f>
        <v>0</v>
      </c>
      <c r="K72" s="498">
        <f>J72*(K70+J68)</f>
        <v>0</v>
      </c>
      <c r="L72" s="320">
        <f>'Form.A1- Partenaires'!D39</f>
        <v>0</v>
      </c>
      <c r="M72" s="499">
        <f>L72*(M70+L68)</f>
        <v>0</v>
      </c>
    </row>
    <row r="73" spans="1:13" ht="17.25" hidden="1" customHeight="1" outlineLevel="1" thickBot="1">
      <c r="A73" s="312" t="s">
        <v>243</v>
      </c>
      <c r="B73" s="688">
        <f>D73+F73+H73+J73+L73</f>
        <v>0</v>
      </c>
      <c r="C73" s="689"/>
      <c r="D73" s="694">
        <f>D68+D70+E72</f>
        <v>0</v>
      </c>
      <c r="E73" s="695"/>
      <c r="F73" s="694">
        <f>G72+F70+F68</f>
        <v>0</v>
      </c>
      <c r="G73" s="695"/>
      <c r="H73" s="694">
        <f>H68+H70+I72</f>
        <v>0</v>
      </c>
      <c r="I73" s="695"/>
      <c r="J73" s="694">
        <f>J68+J70+K72</f>
        <v>0</v>
      </c>
      <c r="K73" s="695"/>
      <c r="L73" s="694">
        <f>L68+L70+M72</f>
        <v>0</v>
      </c>
      <c r="M73" s="695"/>
    </row>
    <row r="74" spans="1:13" ht="18" hidden="1" customHeight="1" collapsed="1" thickBot="1">
      <c r="A74" s="305" t="str">
        <f>'Form.A1- Partenaires'!B22</f>
        <v>Industriel 7</v>
      </c>
      <c r="B74" s="690"/>
      <c r="C74" s="691"/>
      <c r="D74" s="692"/>
      <c r="E74" s="693"/>
      <c r="F74" s="692"/>
      <c r="G74" s="693"/>
      <c r="H74" s="692"/>
      <c r="I74" s="693"/>
      <c r="J74" s="692"/>
      <c r="K74" s="693"/>
      <c r="L74" s="692"/>
      <c r="M74" s="693"/>
    </row>
    <row r="75" spans="1:13" ht="15.5" hidden="1" outlineLevel="1">
      <c r="A75" s="306" t="s">
        <v>238</v>
      </c>
      <c r="B75" s="677">
        <f>D75+F75+H75+J75+L75</f>
        <v>0</v>
      </c>
      <c r="C75" s="678"/>
      <c r="D75" s="423"/>
      <c r="E75" s="321" t="e">
        <f>D75/($B$33+$B$40+$B$47+$B$54+$B$61+$B$68+$B$75+$B$82+$B$89+$B$96)</f>
        <v>#DIV/0!</v>
      </c>
      <c r="F75" s="423"/>
      <c r="G75" s="321" t="e">
        <f>F75/($B$33+$B$40+$B$47+$B$54+$B$61+$B$68+$B$75+$B$82+$B$89+$B$96)</f>
        <v>#DIV/0!</v>
      </c>
      <c r="H75" s="423"/>
      <c r="I75" s="321" t="e">
        <f>H75/($B$33+$B$40+$B$47+$B$54+$B$61+$B$68+$B$75+$B$82+$B$89+$B$96)</f>
        <v>#DIV/0!</v>
      </c>
      <c r="J75" s="423"/>
      <c r="K75" s="321" t="e">
        <f>J75/($B$33+$B$40+$B$47+$B$54+$B$61+$B$68+$B$75+$B$82+$B$89+$B$96)</f>
        <v>#DIV/0!</v>
      </c>
      <c r="L75" s="423"/>
      <c r="M75" s="322" t="e">
        <f>L75/($B$33+$B$40+$B$47+$B$54+$B$61+$B$68+$B$75+$B$82+$B$89+$B$96)</f>
        <v>#DIV/0!</v>
      </c>
    </row>
    <row r="76" spans="1:13" ht="15.5" hidden="1" outlineLevel="1">
      <c r="A76" s="306" t="s">
        <v>239</v>
      </c>
      <c r="B76" s="307">
        <v>3.4000000000000002E-2</v>
      </c>
      <c r="C76" s="308">
        <f>D76+F76+H76+J76+M76</f>
        <v>0</v>
      </c>
      <c r="D76" s="679">
        <f>IF(D75=0,0,D75/B75*B76*$B$17*B78)</f>
        <v>0</v>
      </c>
      <c r="E76" s="680"/>
      <c r="F76" s="679">
        <f>IF(F75=0,0,F75/B75*B76*$B$17*B78)</f>
        <v>0</v>
      </c>
      <c r="G76" s="680"/>
      <c r="H76" s="679">
        <f>IF(H75=0,0,H75/B75*B76*$B$17*B78)</f>
        <v>0</v>
      </c>
      <c r="I76" s="680"/>
      <c r="J76" s="679">
        <f>IF(J75=0,0,J75/B75*B76*$B$17*B78)</f>
        <v>0</v>
      </c>
      <c r="K76" s="680"/>
      <c r="L76" s="679">
        <f>IF(L75=0,0,L75/B75*B76*$B$17*B78)</f>
        <v>0</v>
      </c>
      <c r="M76" s="696"/>
    </row>
    <row r="77" spans="1:13" ht="15.5" hidden="1" outlineLevel="1">
      <c r="A77" s="306" t="s">
        <v>240</v>
      </c>
      <c r="B77" s="309">
        <v>3.4000000000000002E-2</v>
      </c>
      <c r="C77" s="310">
        <f>D77+F77+H77+K77</f>
        <v>0</v>
      </c>
      <c r="D77" s="679">
        <f>IF(($C$34+$C$41+$C$48+$C$55+$C$62+$C$69+$C$76+$C$83+$C$90+$C$97)&gt;20000,(20000*E75),D76)</f>
        <v>0</v>
      </c>
      <c r="E77" s="680"/>
      <c r="F77" s="679">
        <f>IF(($C$34+$C$41+$C$48+$C$55+$C$62+$C$69+$C$76+$C$83+$C$90+$C$97)&gt;20000,(20000*G75),F76)</f>
        <v>0</v>
      </c>
      <c r="G77" s="680"/>
      <c r="H77" s="679">
        <f>IF(($C$34+$C$41+$C$48+$C$55+$C$62+$C$69+$C$76+$C$83+$C$90+$C$97)&gt;20000,(20000*I75),H76)</f>
        <v>0</v>
      </c>
      <c r="I77" s="680"/>
      <c r="J77" s="679">
        <f>IF(($C$34+$C$41+$C$48+$C$55+$C$62+$C$69+$C$76+$C$83+$C$90+$C$97)&gt;20000,(20000*K75),J76)</f>
        <v>0</v>
      </c>
      <c r="K77" s="680"/>
      <c r="L77" s="679">
        <f>IF(($C$34+$C$41+$C$48+$C$55+$C$62+$C$69+$C$76+$C$83+$C$90+$C$97)&gt;20000,(20000*M75),L76)</f>
        <v>0</v>
      </c>
      <c r="M77" s="696"/>
    </row>
    <row r="78" spans="1:13" ht="16.5" hidden="1" customHeight="1" outlineLevel="1">
      <c r="A78" s="311" t="s">
        <v>241</v>
      </c>
      <c r="B78" s="681" t="e">
        <f>B75/$B$102</f>
        <v>#DIV/0!</v>
      </c>
      <c r="C78" s="682"/>
      <c r="D78" s="683" t="e">
        <f>IF(B78&lt;80%,"",IF((AND(B82&gt;0%,A3="PME")),"ATTENTION: La contribution du partenaire majoritaire ne pourra pas dépasser 80% de la contribution industrielle totale",""))</f>
        <v>#DIV/0!</v>
      </c>
      <c r="E78" s="684"/>
      <c r="F78" s="684"/>
      <c r="G78" s="684"/>
      <c r="H78" s="684"/>
      <c r="I78" s="684"/>
      <c r="J78" s="684"/>
      <c r="K78" s="684"/>
      <c r="L78" s="684"/>
      <c r="M78" s="685"/>
    </row>
    <row r="79" spans="1:13" ht="15.5" hidden="1" outlineLevel="1">
      <c r="A79" s="306" t="s">
        <v>242</v>
      </c>
      <c r="B79" s="686">
        <f>E79+G79+I79+K79+M79</f>
        <v>0</v>
      </c>
      <c r="C79" s="687"/>
      <c r="D79" s="319">
        <f>'Form.A1- Partenaires'!D35</f>
        <v>0</v>
      </c>
      <c r="E79" s="497">
        <f>D79*(E77+D75)</f>
        <v>0</v>
      </c>
      <c r="F79" s="319">
        <f>'Form.A1- Partenaires'!D36</f>
        <v>0</v>
      </c>
      <c r="G79" s="497">
        <f>F79*(G77+F75)</f>
        <v>0</v>
      </c>
      <c r="H79" s="319">
        <f>'Form.A1- Partenaires'!D37</f>
        <v>0</v>
      </c>
      <c r="I79" s="497">
        <f>H79*(H75+H77)</f>
        <v>0</v>
      </c>
      <c r="J79" s="319">
        <f>'Form.A1- Partenaires'!D38</f>
        <v>0</v>
      </c>
      <c r="K79" s="498">
        <f>J79*(K77+J75)</f>
        <v>0</v>
      </c>
      <c r="L79" s="320">
        <f>'Form.A1- Partenaires'!D39</f>
        <v>0</v>
      </c>
      <c r="M79" s="499">
        <f>L79*(M77+L75)</f>
        <v>0</v>
      </c>
    </row>
    <row r="80" spans="1:13" ht="15" hidden="1" customHeight="1" outlineLevel="1" thickBot="1">
      <c r="A80" s="312" t="s">
        <v>243</v>
      </c>
      <c r="B80" s="688">
        <f>D80+F80+H80+J80+L80</f>
        <v>0</v>
      </c>
      <c r="C80" s="689"/>
      <c r="D80" s="694">
        <f>D75+D77+E79</f>
        <v>0</v>
      </c>
      <c r="E80" s="695"/>
      <c r="F80" s="694">
        <f>G79+F77+F75</f>
        <v>0</v>
      </c>
      <c r="G80" s="695"/>
      <c r="H80" s="694">
        <f>H75+H77+I79</f>
        <v>0</v>
      </c>
      <c r="I80" s="695"/>
      <c r="J80" s="694">
        <f>J75+J77+K79</f>
        <v>0</v>
      </c>
      <c r="K80" s="695"/>
      <c r="L80" s="694">
        <f>L75+L77+M79</f>
        <v>0</v>
      </c>
      <c r="M80" s="695"/>
    </row>
    <row r="81" spans="1:13" ht="17.25" hidden="1" customHeight="1" collapsed="1" thickBot="1">
      <c r="A81" s="305" t="str">
        <f>'Form.A1- Partenaires'!B23</f>
        <v>Industriel 8</v>
      </c>
      <c r="B81" s="690"/>
      <c r="C81" s="691"/>
      <c r="D81" s="692"/>
      <c r="E81" s="693"/>
      <c r="F81" s="692"/>
      <c r="G81" s="693"/>
      <c r="H81" s="692"/>
      <c r="I81" s="693"/>
      <c r="J81" s="692"/>
      <c r="K81" s="693"/>
      <c r="L81" s="692"/>
      <c r="M81" s="693"/>
    </row>
    <row r="82" spans="1:13" ht="15.5" hidden="1" outlineLevel="1">
      <c r="A82" s="306" t="s">
        <v>238</v>
      </c>
      <c r="B82" s="677">
        <f>D82+F82+H82+J82+L82</f>
        <v>0</v>
      </c>
      <c r="C82" s="678"/>
      <c r="D82" s="423"/>
      <c r="E82" s="321" t="e">
        <f>D82/($B$33+$B$40+$B$47+$B$54+$B$61+$B$68+$B$75+$B$82+$B$89+$B$96)</f>
        <v>#DIV/0!</v>
      </c>
      <c r="F82" s="423"/>
      <c r="G82" s="321" t="e">
        <f>F82/($B$33+$B$40+$B$47+$B$54+$B$61+$B$68+$B$75+$B$82+$B$89+$B$96)</f>
        <v>#DIV/0!</v>
      </c>
      <c r="H82" s="423"/>
      <c r="I82" s="321" t="e">
        <f>H82/($B$33+$B$40+$B$47+$B$54+$B$61+$B$68+$B$75+$B$82+$B$89+$B$96)</f>
        <v>#DIV/0!</v>
      </c>
      <c r="J82" s="423"/>
      <c r="K82" s="321" t="e">
        <f>J82/($B$33+$B$40+$B$47+$B$54+$B$61+$B$68+$B$75+$B$82+$B$89+$B$96)</f>
        <v>#DIV/0!</v>
      </c>
      <c r="L82" s="423"/>
      <c r="M82" s="322" t="e">
        <f>L82/($B$33+$B$40+$B$47+$B$54+$B$61+$B$68+$B$75+$B$82+$B$89+$B$96)</f>
        <v>#DIV/0!</v>
      </c>
    </row>
    <row r="83" spans="1:13" ht="15.5" hidden="1" outlineLevel="1">
      <c r="A83" s="306" t="s">
        <v>239</v>
      </c>
      <c r="B83" s="307">
        <v>3.4000000000000002E-2</v>
      </c>
      <c r="C83" s="308">
        <f>D83+F83+H83+J83+M83</f>
        <v>0</v>
      </c>
      <c r="D83" s="679">
        <f>IF(D82=0,0,D82/B82*B83*$B$17*B85)</f>
        <v>0</v>
      </c>
      <c r="E83" s="680"/>
      <c r="F83" s="679">
        <f>IF(F82=0,0,F82/B82*B83*$B$17*B85)</f>
        <v>0</v>
      </c>
      <c r="G83" s="680"/>
      <c r="H83" s="679">
        <f>IF(H82=0,0,H82/B82*B83*$B$17*B85)</f>
        <v>0</v>
      </c>
      <c r="I83" s="680"/>
      <c r="J83" s="679">
        <f>IF(J82=0,0,J82/B82*B83*$B$17*B85)</f>
        <v>0</v>
      </c>
      <c r="K83" s="680"/>
      <c r="L83" s="679">
        <f>IF(L82=0,0,L82/B82*B83*$B$17*B85)</f>
        <v>0</v>
      </c>
      <c r="M83" s="696"/>
    </row>
    <row r="84" spans="1:13" ht="15.5" hidden="1" outlineLevel="1">
      <c r="A84" s="306" t="s">
        <v>240</v>
      </c>
      <c r="B84" s="309">
        <v>3.4000000000000002E-2</v>
      </c>
      <c r="C84" s="310">
        <f>D84+F84+H84+K84</f>
        <v>0</v>
      </c>
      <c r="D84" s="679">
        <f>IF(($C$34+$C$41+$C$48+$C$55+$C$62+$C$69+$C$76+$C$83+$C$90+$C$97)&gt;20000,(20000*E82),D83)</f>
        <v>0</v>
      </c>
      <c r="E84" s="680"/>
      <c r="F84" s="679">
        <f>IF(($C$34+$C$41+$C$48+$C$55+$C$62+$C$69+$C$76+$C$83+$C$90+$C$97)&gt;20000,(20000*G82),F83)</f>
        <v>0</v>
      </c>
      <c r="G84" s="680"/>
      <c r="H84" s="679">
        <f>IF(($C$34+$C$41+$C$48+$C$55+$C$62+$C$69+$C$76+$C$83+$C$90+$C$97)&gt;20000,(20000*I82),H83)</f>
        <v>0</v>
      </c>
      <c r="I84" s="680"/>
      <c r="J84" s="679">
        <f>IF(($C$34+$C$41+$C$48+$C$55+$C$62+$C$69+$C$76+$C$83+$C$90+$C$97)&gt;20000,(20000*K82),J83)</f>
        <v>0</v>
      </c>
      <c r="K84" s="680"/>
      <c r="L84" s="679">
        <f>IF(($C$34+$C$41+$C$48+$C$55+$C$62+$C$69+$C$76+$C$83+$C$90+$C$97)&gt;20000,(20000*M82),L83)</f>
        <v>0</v>
      </c>
      <c r="M84" s="696"/>
    </row>
    <row r="85" spans="1:13" ht="16.5" hidden="1" customHeight="1" outlineLevel="1">
      <c r="A85" s="311" t="s">
        <v>241</v>
      </c>
      <c r="B85" s="681" t="e">
        <f>B82/$B$102</f>
        <v>#DIV/0!</v>
      </c>
      <c r="C85" s="682"/>
      <c r="D85" s="683" t="e">
        <f>IF(B85&lt;80%,"",IF((AND(B92&gt;0%,A3="PME")),"ATTENTION: La contribution du partenaire majoritaire ne pourra pas dépasser 80% de la contribution industrielle totale",""))</f>
        <v>#DIV/0!</v>
      </c>
      <c r="E85" s="684"/>
      <c r="F85" s="684"/>
      <c r="G85" s="684"/>
      <c r="H85" s="684"/>
      <c r="I85" s="684"/>
      <c r="J85" s="684"/>
      <c r="K85" s="684"/>
      <c r="L85" s="684"/>
      <c r="M85" s="685"/>
    </row>
    <row r="86" spans="1:13" ht="15.5" hidden="1" outlineLevel="1">
      <c r="A86" s="306" t="s">
        <v>242</v>
      </c>
      <c r="B86" s="686">
        <f>E86+G86+I86+K86+M86</f>
        <v>0</v>
      </c>
      <c r="C86" s="687"/>
      <c r="D86" s="319">
        <f>'Form.A1- Partenaires'!D35</f>
        <v>0</v>
      </c>
      <c r="E86" s="497">
        <f>D86*(E84+D82)</f>
        <v>0</v>
      </c>
      <c r="F86" s="319">
        <f>'Form.A1- Partenaires'!D36</f>
        <v>0</v>
      </c>
      <c r="G86" s="497">
        <f>F86*(G84+F82)</f>
        <v>0</v>
      </c>
      <c r="H86" s="319">
        <f>'Form.A1- Partenaires'!D37</f>
        <v>0</v>
      </c>
      <c r="I86" s="497">
        <f>H86*(H82+H84)</f>
        <v>0</v>
      </c>
      <c r="J86" s="319">
        <f>'Form.A1- Partenaires'!D38</f>
        <v>0</v>
      </c>
      <c r="K86" s="498">
        <f>J86*(K84+J82)</f>
        <v>0</v>
      </c>
      <c r="L86" s="320">
        <f>'Form.A1- Partenaires'!D39</f>
        <v>0</v>
      </c>
      <c r="M86" s="499">
        <f>L86*(M84+L82)</f>
        <v>0</v>
      </c>
    </row>
    <row r="87" spans="1:13" ht="19.5" hidden="1" customHeight="1" outlineLevel="1" thickBot="1">
      <c r="A87" s="312" t="s">
        <v>243</v>
      </c>
      <c r="B87" s="688">
        <f>D87+F87+H87+J87+L87</f>
        <v>0</v>
      </c>
      <c r="C87" s="689"/>
      <c r="D87" s="694">
        <f>D82+D84+E86</f>
        <v>0</v>
      </c>
      <c r="E87" s="695"/>
      <c r="F87" s="694">
        <f>G86+F84+F82</f>
        <v>0</v>
      </c>
      <c r="G87" s="695"/>
      <c r="H87" s="694">
        <f>H82+H84+I86</f>
        <v>0</v>
      </c>
      <c r="I87" s="695"/>
      <c r="J87" s="694">
        <f>J82+J84+K86</f>
        <v>0</v>
      </c>
      <c r="K87" s="695"/>
      <c r="L87" s="694">
        <f>L82+L84+M86</f>
        <v>0</v>
      </c>
      <c r="M87" s="695"/>
    </row>
    <row r="88" spans="1:13" ht="15.75" hidden="1" customHeight="1" collapsed="1" thickBot="1">
      <c r="A88" s="305" t="str">
        <f>'Form.A1- Partenaires'!B24</f>
        <v>Industriel 9</v>
      </c>
      <c r="B88" s="690"/>
      <c r="C88" s="691"/>
      <c r="D88" s="692"/>
      <c r="E88" s="693"/>
      <c r="F88" s="692"/>
      <c r="G88" s="693"/>
      <c r="H88" s="692"/>
      <c r="I88" s="693"/>
      <c r="J88" s="692"/>
      <c r="K88" s="693"/>
      <c r="L88" s="692"/>
      <c r="M88" s="693"/>
    </row>
    <row r="89" spans="1:13" ht="15.75" hidden="1" customHeight="1" outlineLevel="1">
      <c r="A89" s="306" t="s">
        <v>238</v>
      </c>
      <c r="B89" s="677">
        <f>D89+F89+H89+J89+L89</f>
        <v>0</v>
      </c>
      <c r="C89" s="678"/>
      <c r="D89" s="423"/>
      <c r="E89" s="321" t="e">
        <f>D89/($B$33+$B$40+$B$47+$B$54+$B$61+$B$68+$B$75+$B$82+$B$89+$B$96)</f>
        <v>#DIV/0!</v>
      </c>
      <c r="F89" s="423"/>
      <c r="G89" s="321" t="e">
        <f>F89/($B$33+$B$40+$B$47+$B$54+$B$61+$B$68+$B$75+$B$82+$B$89+$B$96)</f>
        <v>#DIV/0!</v>
      </c>
      <c r="H89" s="423"/>
      <c r="I89" s="321" t="e">
        <f>H89/($B$33+$B$40+$B$47+$B$54+$B$61+$B$68+$B$75+$B$82+$B$89+$B$96)</f>
        <v>#DIV/0!</v>
      </c>
      <c r="J89" s="423"/>
      <c r="K89" s="321" t="e">
        <f>J89/($B$33+$B$40+$B$47+$B$54+$B$61+$B$68+$B$75+$B$82+$B$89+$B$96)</f>
        <v>#DIV/0!</v>
      </c>
      <c r="L89" s="423"/>
      <c r="M89" s="322" t="e">
        <f>L89/($B$33+$B$40+$B$47+$B$54+$B$61+$B$68+$B$75+$B$82+$B$89+$B$96)</f>
        <v>#DIV/0!</v>
      </c>
    </row>
    <row r="90" spans="1:13" ht="15.75" hidden="1" customHeight="1" outlineLevel="1">
      <c r="A90" s="306" t="s">
        <v>239</v>
      </c>
      <c r="B90" s="307">
        <v>3.4000000000000002E-2</v>
      </c>
      <c r="C90" s="308">
        <f>D90+F90+H90+J90+M90</f>
        <v>0</v>
      </c>
      <c r="D90" s="679">
        <f>IF(D89=0,0,D89/B89*B90*$B$17*B92)</f>
        <v>0</v>
      </c>
      <c r="E90" s="680"/>
      <c r="F90" s="679">
        <f>IF(F89=0,0,F89/B89*B90*$B$17*B92)</f>
        <v>0</v>
      </c>
      <c r="G90" s="680"/>
      <c r="H90" s="679">
        <f>IF(H89=0,0,H89/B89*B90*$B$17*B92)</f>
        <v>0</v>
      </c>
      <c r="I90" s="680"/>
      <c r="J90" s="679">
        <f>IF(J89=0,0,J89/B89*B90*$B$17*B92)</f>
        <v>0</v>
      </c>
      <c r="K90" s="680"/>
      <c r="L90" s="679">
        <f>IF(L89=0,0,L89/B89*B90*$B$17*B92)</f>
        <v>0</v>
      </c>
      <c r="M90" s="696"/>
    </row>
    <row r="91" spans="1:13" ht="16.5" hidden="1" customHeight="1" outlineLevel="1">
      <c r="A91" s="306" t="s">
        <v>240</v>
      </c>
      <c r="B91" s="309">
        <v>3.4000000000000002E-2</v>
      </c>
      <c r="C91" s="310">
        <f>D91+F91+H91+K91</f>
        <v>0</v>
      </c>
      <c r="D91" s="679">
        <f>IF(($C$34+$C$41+$C$48+$C$55+$C$62+$C$69+$C$76+$C$83+$C$90+$C$97)&gt;20000,(20000*E89),D90)</f>
        <v>0</v>
      </c>
      <c r="E91" s="680"/>
      <c r="F91" s="679">
        <f>IF(($C$34+$C$41+$C$48+$C$55+$C$62+$C$69+$C$76+$C$83+$C$90+$C$97)&gt;20000,(20000*G89),F90)</f>
        <v>0</v>
      </c>
      <c r="G91" s="680"/>
      <c r="H91" s="679">
        <f>IF(($C$34+$C$41+$C$48+$C$55+$C$62+$C$69+$C$76+$C$83+$C$90+$C$97)&gt;20000,(20000*I89),H90)</f>
        <v>0</v>
      </c>
      <c r="I91" s="680"/>
      <c r="J91" s="679">
        <f>IF(($C$34+$C$41+$C$48+$C$55+$C$62+$C$69+$C$76+$C$83+$C$90+$C$97)&gt;20000,(20000*K89),J90)</f>
        <v>0</v>
      </c>
      <c r="K91" s="680"/>
      <c r="L91" s="679">
        <f>IF(($C$34+$C$41+$C$48+$C$55+$C$62+$C$69+$C$76+$C$83+$C$90+$C$97)&gt;20000,(20000*M89),L90)</f>
        <v>0</v>
      </c>
      <c r="M91" s="696"/>
    </row>
    <row r="92" spans="1:13" ht="16.5" hidden="1" customHeight="1" outlineLevel="1">
      <c r="A92" s="311" t="s">
        <v>241</v>
      </c>
      <c r="B92" s="681" t="e">
        <f>B89/$B$102</f>
        <v>#DIV/0!</v>
      </c>
      <c r="C92" s="682"/>
      <c r="D92" s="683" t="e">
        <f>IF(B92&lt;80%,"",IF((AND(B99&gt;0%,A3="PME")),"ATTENTION: La contribution du partenaire majoritaire ne pourra pas dépasser 80% de la contribution industrielle totale",""))</f>
        <v>#DIV/0!</v>
      </c>
      <c r="E92" s="684"/>
      <c r="F92" s="684"/>
      <c r="G92" s="684"/>
      <c r="H92" s="684"/>
      <c r="I92" s="684"/>
      <c r="J92" s="684"/>
      <c r="K92" s="684"/>
      <c r="L92" s="684"/>
      <c r="M92" s="685"/>
    </row>
    <row r="93" spans="1:13" ht="18" hidden="1" customHeight="1" outlineLevel="1">
      <c r="A93" s="306" t="s">
        <v>242</v>
      </c>
      <c r="B93" s="686">
        <f>E93+G93+I93+K93+M93</f>
        <v>0</v>
      </c>
      <c r="C93" s="687"/>
      <c r="D93" s="319">
        <f>'Form.A1- Partenaires'!D35</f>
        <v>0</v>
      </c>
      <c r="E93" s="497">
        <f>D93*(E91+D89)</f>
        <v>0</v>
      </c>
      <c r="F93" s="319">
        <f>'Form.A1- Partenaires'!D36</f>
        <v>0</v>
      </c>
      <c r="G93" s="497">
        <f>F93*(G91+F89)</f>
        <v>0</v>
      </c>
      <c r="H93" s="319">
        <f>'Form.A1- Partenaires'!D37</f>
        <v>0</v>
      </c>
      <c r="I93" s="497">
        <f>H93*(H89+H91)</f>
        <v>0</v>
      </c>
      <c r="J93" s="319">
        <f>'Form.A1- Partenaires'!D38</f>
        <v>0</v>
      </c>
      <c r="K93" s="498">
        <f>J93*(K91+J89)</f>
        <v>0</v>
      </c>
      <c r="L93" s="320">
        <f>'Form.A1- Partenaires'!D39</f>
        <v>0</v>
      </c>
      <c r="M93" s="499">
        <f>L93*(M91+L89)</f>
        <v>0</v>
      </c>
    </row>
    <row r="94" spans="1:13" ht="19.5" hidden="1" customHeight="1" outlineLevel="1" thickBot="1">
      <c r="A94" s="312" t="s">
        <v>243</v>
      </c>
      <c r="B94" s="688">
        <f>D94+F94+H94+J94+L94</f>
        <v>0</v>
      </c>
      <c r="C94" s="689"/>
      <c r="D94" s="694">
        <f>D89+D91+E93</f>
        <v>0</v>
      </c>
      <c r="E94" s="695"/>
      <c r="F94" s="694">
        <f>G93+F91+F89</f>
        <v>0</v>
      </c>
      <c r="G94" s="695"/>
      <c r="H94" s="694">
        <f>H89+H91+I93</f>
        <v>0</v>
      </c>
      <c r="I94" s="695"/>
      <c r="J94" s="694">
        <f>J89+J91+K93</f>
        <v>0</v>
      </c>
      <c r="K94" s="695"/>
      <c r="L94" s="694">
        <f>L89+L91+M93</f>
        <v>0</v>
      </c>
      <c r="M94" s="695"/>
    </row>
    <row r="95" spans="1:13" ht="16" hidden="1" customHeight="1" collapsed="1">
      <c r="A95" s="305" t="str">
        <f>'Form.A1- Partenaires'!B25</f>
        <v>Industriel 10</v>
      </c>
      <c r="B95" s="690"/>
      <c r="C95" s="691"/>
      <c r="D95" s="692"/>
      <c r="E95" s="693"/>
      <c r="F95" s="692"/>
      <c r="G95" s="693"/>
      <c r="H95" s="692"/>
      <c r="I95" s="693"/>
      <c r="J95" s="692"/>
      <c r="K95" s="693"/>
      <c r="L95" s="692"/>
      <c r="M95" s="693"/>
    </row>
    <row r="96" spans="1:13" ht="15.5" hidden="1" outlineLevel="1">
      <c r="A96" s="306" t="s">
        <v>238</v>
      </c>
      <c r="B96" s="677">
        <f>D96+F96+H96+J96+L96</f>
        <v>0</v>
      </c>
      <c r="C96" s="678"/>
      <c r="D96" s="423"/>
      <c r="E96" s="321" t="e">
        <f>D96/($B$33+$B$40+$B$47+$B$54+$B$61+$B$68+$B$75+$B$82+$B$89+$B$96)</f>
        <v>#DIV/0!</v>
      </c>
      <c r="F96" s="423"/>
      <c r="G96" s="321" t="e">
        <f>F96/($B$33+$B$40+$B$47+$B$54+$B$61+$B$68+$B$75+$B$82+$B$89+$B$96)</f>
        <v>#DIV/0!</v>
      </c>
      <c r="H96" s="423"/>
      <c r="I96" s="321" t="e">
        <f>H96/($B$33+$B$40+$B$47+$B$54+$B$61+$B$68+$B$75+$B$82+$B$89+$B$96)</f>
        <v>#DIV/0!</v>
      </c>
      <c r="J96" s="423"/>
      <c r="K96" s="321" t="e">
        <f>J96/($B$33+$B$40+$B$47+$B$54+$B$61+$B$68+$B$75+$B$82+$B$89+$B$96)</f>
        <v>#DIV/0!</v>
      </c>
      <c r="L96" s="423"/>
      <c r="M96" s="322" t="e">
        <f>L96/($B$33+$B$40+$B$47+$B$54+$B$61+$B$68+$B$75+$B$82+$B$89+$B$96)</f>
        <v>#DIV/0!</v>
      </c>
    </row>
    <row r="97" spans="1:14" ht="15.5" hidden="1" outlineLevel="1">
      <c r="A97" s="306" t="s">
        <v>239</v>
      </c>
      <c r="B97" s="307">
        <v>3.4000000000000002E-2</v>
      </c>
      <c r="C97" s="308">
        <f>D97+F97+H97+J97+M97</f>
        <v>0</v>
      </c>
      <c r="D97" s="679">
        <f>IF(D96=0,0,D96/B96*B97*$B$17*B99)</f>
        <v>0</v>
      </c>
      <c r="E97" s="680"/>
      <c r="F97" s="679">
        <f>IF(F96=0,0,F96/B96*B97*$B$17*B99)</f>
        <v>0</v>
      </c>
      <c r="G97" s="680"/>
      <c r="H97" s="679">
        <f>IF(H96=0,0,H96/B96*B97*$B$17*B99)</f>
        <v>0</v>
      </c>
      <c r="I97" s="680"/>
      <c r="J97" s="679">
        <f>IF(J96=0,0,J96/B96*B97*$B$17*B99)</f>
        <v>0</v>
      </c>
      <c r="K97" s="680"/>
      <c r="L97" s="679">
        <f>IF(L96=0,0,L96/B96*B97*$B$17*B99)</f>
        <v>0</v>
      </c>
      <c r="M97" s="696"/>
      <c r="N97" s="486"/>
    </row>
    <row r="98" spans="1:14" ht="15.5" hidden="1" outlineLevel="1">
      <c r="A98" s="306" t="s">
        <v>240</v>
      </c>
      <c r="B98" s="309">
        <v>3.4000000000000002E-2</v>
      </c>
      <c r="C98" s="310">
        <f>D98+F98+H98+K98</f>
        <v>0</v>
      </c>
      <c r="D98" s="679">
        <f>IF(($C$34+$C$41+$C$48+$C$55+$C$62+$C$69+$C$76+$C$83+$C$90+$C$97)&gt;20000,(20000*E96),D97)</f>
        <v>0</v>
      </c>
      <c r="E98" s="680"/>
      <c r="F98" s="679">
        <f>IF(($C$34+$C$41+$C$48+$C$55+$C$62+$C$69+$C$76+$C$83+$C$90+$C$97)&gt;20000,(20000*G96),F97)</f>
        <v>0</v>
      </c>
      <c r="G98" s="680"/>
      <c r="H98" s="679">
        <f>IF(($C$34+$C$41+$C$48+$C$55+$C$62+$C$69+$C$76+$C$83+$C$90+$C$97)&gt;20000,(20000*I96),H97)</f>
        <v>0</v>
      </c>
      <c r="I98" s="680"/>
      <c r="J98" s="679">
        <f>IF(($C$34+$C$41+$C$48+$C$55+$C$62+$C$69+$C$76+$C$83+$C$90+$C$97)&gt;20000,(20000*K96),J97)</f>
        <v>0</v>
      </c>
      <c r="K98" s="680"/>
      <c r="L98" s="679">
        <f>IF(($C$34+$C$41+$C$48+$C$55+$C$62+$C$69+$C$76+$C$83+$C$90+$C$97)&gt;20000,(20000*M96),L97)</f>
        <v>0</v>
      </c>
      <c r="M98" s="696"/>
      <c r="N98" s="486"/>
    </row>
    <row r="99" spans="1:14" ht="16.5" hidden="1" customHeight="1" outlineLevel="1">
      <c r="A99" s="311" t="s">
        <v>241</v>
      </c>
      <c r="B99" s="681" t="e">
        <f>B96/$B$102</f>
        <v>#DIV/0!</v>
      </c>
      <c r="C99" s="682"/>
      <c r="D99" s="683" t="e">
        <f>IF(B99&lt;80%,"",IF((AND(B106&gt;0%,A3="PME")),"ATTENTION: La contribution du partenaire majoritaire ne pourra pas dépasser 80% de la contribution industrielle totale",""))</f>
        <v>#DIV/0!</v>
      </c>
      <c r="E99" s="684"/>
      <c r="F99" s="684"/>
      <c r="G99" s="684"/>
      <c r="H99" s="684"/>
      <c r="I99" s="684"/>
      <c r="J99" s="684"/>
      <c r="K99" s="684"/>
      <c r="L99" s="684"/>
      <c r="M99" s="685"/>
      <c r="N99" s="486"/>
    </row>
    <row r="100" spans="1:14" ht="15.5" hidden="1" outlineLevel="1">
      <c r="A100" s="306" t="s">
        <v>242</v>
      </c>
      <c r="B100" s="686">
        <f>E100+G100+I100+K100+M100</f>
        <v>0</v>
      </c>
      <c r="C100" s="687"/>
      <c r="D100" s="319">
        <f>'Form.A1- Partenaires'!D35</f>
        <v>0</v>
      </c>
      <c r="E100" s="497">
        <f>D100*(E98+D96)</f>
        <v>0</v>
      </c>
      <c r="F100" s="319">
        <f>'Form.A1- Partenaires'!D36</f>
        <v>0</v>
      </c>
      <c r="G100" s="497">
        <f>F100*(G98+F96)</f>
        <v>0</v>
      </c>
      <c r="H100" s="319">
        <f>'Form.A1- Partenaires'!D37</f>
        <v>0</v>
      </c>
      <c r="I100" s="497">
        <f>H100*(H96+H98)</f>
        <v>0</v>
      </c>
      <c r="J100" s="319">
        <f>'Form.A1- Partenaires'!D38</f>
        <v>0</v>
      </c>
      <c r="K100" s="498">
        <f>J100*(K98+J96)</f>
        <v>0</v>
      </c>
      <c r="L100" s="320">
        <f>'Form.A1- Partenaires'!D39</f>
        <v>0</v>
      </c>
      <c r="M100" s="499">
        <f>L100*(M98+L96)</f>
        <v>0</v>
      </c>
      <c r="N100" s="486"/>
    </row>
    <row r="101" spans="1:14" ht="24" hidden="1" customHeight="1" outlineLevel="1" thickBot="1">
      <c r="A101" s="312" t="s">
        <v>248</v>
      </c>
      <c r="B101" s="688">
        <f>D101+F101+H101+J101+L101</f>
        <v>0</v>
      </c>
      <c r="C101" s="689"/>
      <c r="D101" s="694">
        <f>D96+D98+E100</f>
        <v>0</v>
      </c>
      <c r="E101" s="695"/>
      <c r="F101" s="694">
        <f>G100+F98+F96</f>
        <v>0</v>
      </c>
      <c r="G101" s="695"/>
      <c r="H101" s="694">
        <f>H96+H98+I100</f>
        <v>0</v>
      </c>
      <c r="I101" s="695"/>
      <c r="J101" s="694">
        <f>J96+J98+K100</f>
        <v>0</v>
      </c>
      <c r="K101" s="695"/>
      <c r="L101" s="694">
        <f>L96+L98+M100</f>
        <v>0</v>
      </c>
      <c r="M101" s="695"/>
      <c r="N101" s="486"/>
    </row>
    <row r="102" spans="1:14" ht="29" collapsed="1">
      <c r="A102" s="500" t="s">
        <v>249</v>
      </c>
      <c r="B102" s="765">
        <f>B61+B54+B47+B40+B33+B68+B75+B82+B89+B96</f>
        <v>0</v>
      </c>
      <c r="C102" s="766"/>
      <c r="D102" s="734">
        <f>D61+D54+D47+D40+D33+D68+D75+D82+D89+D96</f>
        <v>0</v>
      </c>
      <c r="E102" s="735"/>
      <c r="F102" s="734">
        <f>F61+F54+F47+F40+F33+F68+F75+F82+F89+F96</f>
        <v>0</v>
      </c>
      <c r="G102" s="735"/>
      <c r="H102" s="734">
        <f>H61+H54+H47+H40+H33+H68+H75+H82+H89+H96</f>
        <v>0</v>
      </c>
      <c r="I102" s="735"/>
      <c r="J102" s="734">
        <f>J61+J54+J47+J40+J33+J68+J75+J82+J89+J96</f>
        <v>0</v>
      </c>
      <c r="K102" s="735"/>
      <c r="L102" s="734">
        <f>L61+L54+L47+L40+L33+L68+L75+L82+L89+L96</f>
        <v>0</v>
      </c>
      <c r="M102" s="735"/>
      <c r="N102" s="486"/>
    </row>
    <row r="103" spans="1:14" ht="22" customHeight="1">
      <c r="A103" s="302" t="s">
        <v>250</v>
      </c>
      <c r="B103" s="756">
        <f>'Form. A5-Contrib. en nature'!B12</f>
        <v>0</v>
      </c>
      <c r="C103" s="757"/>
      <c r="D103" s="753" t="s">
        <v>251</v>
      </c>
      <c r="E103" s="754"/>
      <c r="F103" s="754"/>
      <c r="G103" s="754"/>
      <c r="H103" s="754"/>
      <c r="I103" s="754"/>
      <c r="J103" s="754"/>
      <c r="K103" s="754"/>
      <c r="L103" s="754"/>
      <c r="M103" s="755"/>
      <c r="N103" s="486"/>
    </row>
    <row r="104" spans="1:14" ht="26.5" customHeight="1" thickBot="1">
      <c r="A104" s="501" t="s">
        <v>252</v>
      </c>
      <c r="B104" s="758">
        <f>IF(A3="PME",0,MIN('Form. A5-Contrib. en nature'!B12,B102))</f>
        <v>0</v>
      </c>
      <c r="C104" s="759"/>
      <c r="D104" s="729" t="str">
        <f>IF(A3="GE", "La contribution en nature considérée ne pourra pas dépasser 50% de la contribution totale dans le projet","")</f>
        <v/>
      </c>
      <c r="E104" s="730"/>
      <c r="F104" s="730"/>
      <c r="G104" s="730"/>
      <c r="H104" s="730"/>
      <c r="I104" s="730"/>
      <c r="J104" s="730"/>
      <c r="K104" s="730"/>
      <c r="L104" s="730"/>
      <c r="M104" s="731"/>
      <c r="N104" s="486"/>
    </row>
    <row r="105" spans="1:14" ht="29.5" thickBot="1">
      <c r="A105" s="304" t="s">
        <v>253</v>
      </c>
      <c r="B105" s="713">
        <f>C63+C56+C49+C42+C35+C70+C77+C84+C91+C98</f>
        <v>0</v>
      </c>
      <c r="C105" s="713"/>
      <c r="D105" s="727">
        <f>E63+E56+E49+E42+E35+E70+E77+E84+E91+E98</f>
        <v>0</v>
      </c>
      <c r="E105" s="728"/>
      <c r="F105" s="727">
        <f>G63+G56+G49+G42+G35+G70+G77+G84+G91+G98</f>
        <v>0</v>
      </c>
      <c r="G105" s="728"/>
      <c r="H105" s="727">
        <f>I63+I56+I49+I42+I35+H70+H77+H84+H91+H98</f>
        <v>0</v>
      </c>
      <c r="I105" s="728"/>
      <c r="J105" s="727">
        <f>K63+K56+K49+K42+K35+K70+K77+K84+K91+K98</f>
        <v>0</v>
      </c>
      <c r="K105" s="728"/>
      <c r="L105" s="727">
        <f>M63+M56+M49+M42+M35+M70+M77+M84+M91+M98</f>
        <v>0</v>
      </c>
      <c r="M105" s="728"/>
      <c r="N105" s="486"/>
    </row>
    <row r="106" spans="1:14" ht="29">
      <c r="A106" s="502" t="s">
        <v>254</v>
      </c>
      <c r="B106" s="764">
        <f>D106+F106+H106+J106+L106</f>
        <v>0</v>
      </c>
      <c r="C106" s="735"/>
      <c r="D106" s="734">
        <f>E65+E58+E51+E44+E37+E72+E79+E86+E93+E100</f>
        <v>0</v>
      </c>
      <c r="E106" s="735"/>
      <c r="F106" s="734">
        <f>G65+G58+G51+G44+G37+G72+G79+G86+G93+G100</f>
        <v>0</v>
      </c>
      <c r="G106" s="735"/>
      <c r="H106" s="734">
        <f>I65+I58+I51+I44+I37+I72+I79+I86+I93+I100</f>
        <v>0</v>
      </c>
      <c r="I106" s="735"/>
      <c r="J106" s="734">
        <f>K65+K58+K51+K44+K37+K72+K79+K86+K93+K100</f>
        <v>0</v>
      </c>
      <c r="K106" s="735"/>
      <c r="L106" s="734">
        <f>M65+M58+M51+M44+M37+M72+M79+M86+M93+M100</f>
        <v>0</v>
      </c>
      <c r="M106" s="735"/>
      <c r="N106" s="495"/>
    </row>
    <row r="107" spans="1:14" ht="16" thickBot="1">
      <c r="A107" s="503" t="s">
        <v>255</v>
      </c>
      <c r="B107" s="732">
        <f>D107+F107+H107+J107+L107</f>
        <v>0</v>
      </c>
      <c r="C107" s="733"/>
      <c r="D107" s="763">
        <f>D102+D105+D106</f>
        <v>0</v>
      </c>
      <c r="E107" s="732"/>
      <c r="F107" s="732">
        <f>F102+F105+F106</f>
        <v>0</v>
      </c>
      <c r="G107" s="732"/>
      <c r="H107" s="732">
        <f>H102+H105+H106</f>
        <v>0</v>
      </c>
      <c r="I107" s="732"/>
      <c r="J107" s="732">
        <f t="shared" ref="J107" si="9">J102+J105+J106</f>
        <v>0</v>
      </c>
      <c r="K107" s="732"/>
      <c r="L107" s="732">
        <f t="shared" ref="L107" si="10">L102+L105+L106</f>
        <v>0</v>
      </c>
      <c r="M107" s="733"/>
      <c r="N107" s="495"/>
    </row>
    <row r="108" spans="1:14" ht="16" thickBot="1">
      <c r="A108" s="504"/>
      <c r="B108" s="505"/>
      <c r="C108" s="505"/>
      <c r="D108" s="505"/>
      <c r="E108" s="505"/>
      <c r="F108" s="505"/>
      <c r="G108" s="505"/>
      <c r="H108" s="505"/>
      <c r="I108" s="505"/>
      <c r="J108" s="505"/>
      <c r="K108" s="505"/>
      <c r="L108" s="505"/>
      <c r="M108" s="505"/>
      <c r="N108" s="486"/>
    </row>
    <row r="109" spans="1:14" ht="33" customHeight="1" thickBot="1">
      <c r="A109" s="186" t="s">
        <v>256</v>
      </c>
      <c r="B109" s="769" t="s">
        <v>257</v>
      </c>
      <c r="C109" s="770"/>
      <c r="D109" s="486"/>
      <c r="E109" s="486"/>
      <c r="F109" s="127"/>
      <c r="G109" s="127"/>
      <c r="H109" s="127"/>
      <c r="I109" s="127"/>
      <c r="J109" s="127"/>
      <c r="K109" s="127"/>
      <c r="L109" s="127"/>
      <c r="M109" s="127"/>
      <c r="N109" s="486"/>
    </row>
    <row r="110" spans="1:14" ht="20.149999999999999" customHeight="1">
      <c r="A110" s="301" t="s">
        <v>222</v>
      </c>
      <c r="B110" s="761">
        <f>B111+B112</f>
        <v>0</v>
      </c>
      <c r="C110" s="762"/>
      <c r="D110" s="486"/>
      <c r="E110" s="486"/>
      <c r="F110" s="127"/>
      <c r="G110" s="127"/>
      <c r="H110" s="127"/>
      <c r="I110" s="127"/>
      <c r="J110" s="127"/>
      <c r="K110" s="127"/>
      <c r="L110" s="127"/>
      <c r="M110" s="127"/>
      <c r="N110" s="486"/>
    </row>
    <row r="111" spans="1:14" ht="18.649999999999999" customHeight="1">
      <c r="A111" s="302" t="s">
        <v>231</v>
      </c>
      <c r="B111" s="787">
        <f>C19</f>
        <v>0</v>
      </c>
      <c r="C111" s="788"/>
      <c r="D111" s="486"/>
      <c r="E111" s="486"/>
      <c r="F111" s="127"/>
      <c r="G111" s="127"/>
      <c r="H111" s="127"/>
      <c r="I111" s="127"/>
      <c r="J111" s="127"/>
      <c r="K111" s="127"/>
      <c r="L111" s="127"/>
      <c r="M111" s="127"/>
      <c r="N111" s="486"/>
    </row>
    <row r="112" spans="1:14" ht="21.65" customHeight="1" thickBot="1">
      <c r="A112" s="303" t="s">
        <v>258</v>
      </c>
      <c r="B112" s="785">
        <f>B105</f>
        <v>0</v>
      </c>
      <c r="C112" s="786"/>
      <c r="D112" s="486"/>
      <c r="E112" s="486"/>
      <c r="F112" s="486"/>
      <c r="G112" s="486"/>
      <c r="H112" s="486"/>
      <c r="I112" s="486"/>
      <c r="J112" s="486"/>
      <c r="K112" s="486"/>
      <c r="L112" s="486"/>
      <c r="M112" s="486"/>
      <c r="N112" s="486"/>
    </row>
  </sheetData>
  <sheetProtection algorithmName="SHA-512" hashValue="ivw+QFn74xXRJZiVIKBQ5xytFujI9z4N0dZjTZ1OVw079R4WDD92yF2RdXspxnb8ih8jMmvarO0ImeDhALj98Q==" saltValue="kBG1/zNDjmSH+HGsmzFJIA==" spinCount="100000" sheet="1" objects="1" scenarios="1"/>
  <dataConsolidate/>
  <mergeCells count="382">
    <mergeCell ref="B13:C13"/>
    <mergeCell ref="B7:C7"/>
    <mergeCell ref="B8:C8"/>
    <mergeCell ref="A3:M3"/>
    <mergeCell ref="B6:C6"/>
    <mergeCell ref="A5:C5"/>
    <mergeCell ref="J10:K10"/>
    <mergeCell ref="J11:K11"/>
    <mergeCell ref="J12:K12"/>
    <mergeCell ref="J13:K13"/>
    <mergeCell ref="H8:I8"/>
    <mergeCell ref="H9:I9"/>
    <mergeCell ref="H10:I10"/>
    <mergeCell ref="H11:I11"/>
    <mergeCell ref="H12:I12"/>
    <mergeCell ref="H13:I13"/>
    <mergeCell ref="L84:M84"/>
    <mergeCell ref="F94:G94"/>
    <mergeCell ref="H94:I94"/>
    <mergeCell ref="J94:K94"/>
    <mergeCell ref="L94:M94"/>
    <mergeCell ref="D85:M85"/>
    <mergeCell ref="D76:E76"/>
    <mergeCell ref="F76:G76"/>
    <mergeCell ref="H76:I76"/>
    <mergeCell ref="J76:K76"/>
    <mergeCell ref="L76:M76"/>
    <mergeCell ref="D77:E77"/>
    <mergeCell ref="F77:G77"/>
    <mergeCell ref="J77:K77"/>
    <mergeCell ref="L77:M77"/>
    <mergeCell ref="L48:M48"/>
    <mergeCell ref="F34:G34"/>
    <mergeCell ref="J34:K34"/>
    <mergeCell ref="L34:M34"/>
    <mergeCell ref="B33:C33"/>
    <mergeCell ref="H34:I34"/>
    <mergeCell ref="J46:K46"/>
    <mergeCell ref="B44:C44"/>
    <mergeCell ref="D41:E41"/>
    <mergeCell ref="F41:G41"/>
    <mergeCell ref="J41:K41"/>
    <mergeCell ref="L41:M41"/>
    <mergeCell ref="D42:E42"/>
    <mergeCell ref="F42:G42"/>
    <mergeCell ref="J42:K42"/>
    <mergeCell ref="L42:M42"/>
    <mergeCell ref="D45:E45"/>
    <mergeCell ref="F45:G45"/>
    <mergeCell ref="H45:I45"/>
    <mergeCell ref="J45:K45"/>
    <mergeCell ref="L45:M45"/>
    <mergeCell ref="B112:C112"/>
    <mergeCell ref="B111:C111"/>
    <mergeCell ref="F98:G98"/>
    <mergeCell ref="H98:I98"/>
    <mergeCell ref="J98:K98"/>
    <mergeCell ref="L98:M98"/>
    <mergeCell ref="B99:C99"/>
    <mergeCell ref="D98:E98"/>
    <mergeCell ref="H90:I90"/>
    <mergeCell ref="L105:M105"/>
    <mergeCell ref="D97:E97"/>
    <mergeCell ref="F97:G97"/>
    <mergeCell ref="H97:I97"/>
    <mergeCell ref="J97:K97"/>
    <mergeCell ref="L97:M97"/>
    <mergeCell ref="D90:E90"/>
    <mergeCell ref="F90:G90"/>
    <mergeCell ref="J90:K90"/>
    <mergeCell ref="L90:M90"/>
    <mergeCell ref="D91:E91"/>
    <mergeCell ref="F91:G91"/>
    <mergeCell ref="J91:K91"/>
    <mergeCell ref="L91:M91"/>
    <mergeCell ref="D94:E94"/>
    <mergeCell ref="D70:E70"/>
    <mergeCell ref="F70:G70"/>
    <mergeCell ref="H70:I70"/>
    <mergeCell ref="J70:K70"/>
    <mergeCell ref="L70:M70"/>
    <mergeCell ref="D69:E69"/>
    <mergeCell ref="F69:G69"/>
    <mergeCell ref="H69:I69"/>
    <mergeCell ref="J69:K69"/>
    <mergeCell ref="L69:M69"/>
    <mergeCell ref="B65:C65"/>
    <mergeCell ref="B67:C67"/>
    <mergeCell ref="L67:M67"/>
    <mergeCell ref="J67:K67"/>
    <mergeCell ref="H67:I67"/>
    <mergeCell ref="F67:G67"/>
    <mergeCell ref="D67:E67"/>
    <mergeCell ref="B66:C66"/>
    <mergeCell ref="D66:E66"/>
    <mergeCell ref="F66:G66"/>
    <mergeCell ref="H66:I66"/>
    <mergeCell ref="J66:K66"/>
    <mergeCell ref="L66:M66"/>
    <mergeCell ref="B60:C60"/>
    <mergeCell ref="B61:C61"/>
    <mergeCell ref="B57:C57"/>
    <mergeCell ref="B64:C64"/>
    <mergeCell ref="L60:M60"/>
    <mergeCell ref="J60:K60"/>
    <mergeCell ref="H60:I60"/>
    <mergeCell ref="F60:G60"/>
    <mergeCell ref="D60:E60"/>
    <mergeCell ref="D62:E62"/>
    <mergeCell ref="F62:G62"/>
    <mergeCell ref="H62:I62"/>
    <mergeCell ref="J62:K62"/>
    <mergeCell ref="L62:M62"/>
    <mergeCell ref="D63:E63"/>
    <mergeCell ref="F63:G63"/>
    <mergeCell ref="J63:K63"/>
    <mergeCell ref="L63:M63"/>
    <mergeCell ref="D59:E59"/>
    <mergeCell ref="F59:G59"/>
    <mergeCell ref="H59:I59"/>
    <mergeCell ref="J59:K59"/>
    <mergeCell ref="L59:M59"/>
    <mergeCell ref="B51:C51"/>
    <mergeCell ref="B58:C58"/>
    <mergeCell ref="J53:K53"/>
    <mergeCell ref="H56:I56"/>
    <mergeCell ref="H53:I53"/>
    <mergeCell ref="F53:G53"/>
    <mergeCell ref="D53:E53"/>
    <mergeCell ref="B53:C53"/>
    <mergeCell ref="H48:I48"/>
    <mergeCell ref="B50:C50"/>
    <mergeCell ref="D52:E52"/>
    <mergeCell ref="F52:G52"/>
    <mergeCell ref="H52:I52"/>
    <mergeCell ref="J52:K52"/>
    <mergeCell ref="D48:E48"/>
    <mergeCell ref="F48:G48"/>
    <mergeCell ref="J48:K48"/>
    <mergeCell ref="D55:E55"/>
    <mergeCell ref="F55:G55"/>
    <mergeCell ref="H55:I55"/>
    <mergeCell ref="J55:K55"/>
    <mergeCell ref="L52:M52"/>
    <mergeCell ref="D49:E49"/>
    <mergeCell ref="F49:G49"/>
    <mergeCell ref="J49:K49"/>
    <mergeCell ref="L49:M49"/>
    <mergeCell ref="L55:M55"/>
    <mergeCell ref="D56:E56"/>
    <mergeCell ref="F56:G56"/>
    <mergeCell ref="J56:K56"/>
    <mergeCell ref="L56:M56"/>
    <mergeCell ref="B32:C32"/>
    <mergeCell ref="D32:E32"/>
    <mergeCell ref="H32:I32"/>
    <mergeCell ref="L32:M32"/>
    <mergeCell ref="L39:M39"/>
    <mergeCell ref="D36:M36"/>
    <mergeCell ref="D35:E35"/>
    <mergeCell ref="F35:G35"/>
    <mergeCell ref="J35:K35"/>
    <mergeCell ref="L35:M35"/>
    <mergeCell ref="D38:E38"/>
    <mergeCell ref="F38:G38"/>
    <mergeCell ref="H38:I38"/>
    <mergeCell ref="J38:K38"/>
    <mergeCell ref="L38:M38"/>
    <mergeCell ref="J39:K39"/>
    <mergeCell ref="D34:E34"/>
    <mergeCell ref="B25:C25"/>
    <mergeCell ref="D25:E25"/>
    <mergeCell ref="F25:G25"/>
    <mergeCell ref="H25:I25"/>
    <mergeCell ref="J18:K18"/>
    <mergeCell ref="H24:I24"/>
    <mergeCell ref="J20:K20"/>
    <mergeCell ref="H20:I20"/>
    <mergeCell ref="B22:M22"/>
    <mergeCell ref="B26:C26"/>
    <mergeCell ref="H23:I23"/>
    <mergeCell ref="J31:K31"/>
    <mergeCell ref="D31:E31"/>
    <mergeCell ref="B31:C31"/>
    <mergeCell ref="J32:K32"/>
    <mergeCell ref="B110:C110"/>
    <mergeCell ref="D107:E107"/>
    <mergeCell ref="D102:E102"/>
    <mergeCell ref="H49:I49"/>
    <mergeCell ref="B106:C106"/>
    <mergeCell ref="B59:C59"/>
    <mergeCell ref="B102:C102"/>
    <mergeCell ref="B24:C24"/>
    <mergeCell ref="D24:E24"/>
    <mergeCell ref="B109:C109"/>
    <mergeCell ref="H77:I77"/>
    <mergeCell ref="B40:C40"/>
    <mergeCell ref="D39:E39"/>
    <mergeCell ref="F39:G39"/>
    <mergeCell ref="H42:I42"/>
    <mergeCell ref="B39:C39"/>
    <mergeCell ref="H26:I26"/>
    <mergeCell ref="F32:G32"/>
    <mergeCell ref="B107:C107"/>
    <mergeCell ref="D103:M103"/>
    <mergeCell ref="B103:C103"/>
    <mergeCell ref="D64:M64"/>
    <mergeCell ref="F24:G24"/>
    <mergeCell ref="B37:C37"/>
    <mergeCell ref="B38:C38"/>
    <mergeCell ref="J25:K25"/>
    <mergeCell ref="D28:E28"/>
    <mergeCell ref="F28:G28"/>
    <mergeCell ref="L25:M25"/>
    <mergeCell ref="L26:M26"/>
    <mergeCell ref="L28:M28"/>
    <mergeCell ref="J26:K26"/>
    <mergeCell ref="B104:C104"/>
    <mergeCell ref="H105:I105"/>
    <mergeCell ref="D106:E106"/>
    <mergeCell ref="F106:G106"/>
    <mergeCell ref="L106:M106"/>
    <mergeCell ref="F107:G107"/>
    <mergeCell ref="J102:K102"/>
    <mergeCell ref="L102:M102"/>
    <mergeCell ref="F102:G102"/>
    <mergeCell ref="F105:G105"/>
    <mergeCell ref="A15:C15"/>
    <mergeCell ref="A1:M1"/>
    <mergeCell ref="J16:K16"/>
    <mergeCell ref="A21:K21"/>
    <mergeCell ref="B23:C23"/>
    <mergeCell ref="D23:E23"/>
    <mergeCell ref="F23:G23"/>
    <mergeCell ref="L23:M23"/>
    <mergeCell ref="L24:M24"/>
    <mergeCell ref="B16:C16"/>
    <mergeCell ref="D16:E16"/>
    <mergeCell ref="J23:K23"/>
    <mergeCell ref="B17:C17"/>
    <mergeCell ref="B20:C20"/>
    <mergeCell ref="F20:G20"/>
    <mergeCell ref="L16:M16"/>
    <mergeCell ref="L18:M18"/>
    <mergeCell ref="F16:G16"/>
    <mergeCell ref="H16:I16"/>
    <mergeCell ref="A2:M2"/>
    <mergeCell ref="H7:L7"/>
    <mergeCell ref="E8:F8"/>
    <mergeCell ref="J8:K8"/>
    <mergeCell ref="J9:K9"/>
    <mergeCell ref="J105:K105"/>
    <mergeCell ref="D104:M104"/>
    <mergeCell ref="D105:E105"/>
    <mergeCell ref="H107:I107"/>
    <mergeCell ref="L107:M107"/>
    <mergeCell ref="J107:K107"/>
    <mergeCell ref="J106:K106"/>
    <mergeCell ref="H102:I102"/>
    <mergeCell ref="H106:I106"/>
    <mergeCell ref="B105:C105"/>
    <mergeCell ref="J28:K28"/>
    <mergeCell ref="B9:C9"/>
    <mergeCell ref="L20:M20"/>
    <mergeCell ref="F31:G31"/>
    <mergeCell ref="H31:I31"/>
    <mergeCell ref="H35:I35"/>
    <mergeCell ref="D18:E18"/>
    <mergeCell ref="H18:I18"/>
    <mergeCell ref="L31:M31"/>
    <mergeCell ref="B10:C10"/>
    <mergeCell ref="B11:C11"/>
    <mergeCell ref="B12:C12"/>
    <mergeCell ref="B28:C28"/>
    <mergeCell ref="F26:G26"/>
    <mergeCell ref="J24:K24"/>
    <mergeCell ref="D20:E20"/>
    <mergeCell ref="H28:I28"/>
    <mergeCell ref="A30:M30"/>
    <mergeCell ref="D19:E19"/>
    <mergeCell ref="F19:G19"/>
    <mergeCell ref="H19:I19"/>
    <mergeCell ref="J19:K19"/>
    <mergeCell ref="L19:M19"/>
    <mergeCell ref="B68:C68"/>
    <mergeCell ref="B71:C71"/>
    <mergeCell ref="D71:M71"/>
    <mergeCell ref="B36:C36"/>
    <mergeCell ref="A27:I27"/>
    <mergeCell ref="F18:G18"/>
    <mergeCell ref="D26:E26"/>
    <mergeCell ref="B54:C54"/>
    <mergeCell ref="D50:M50"/>
    <mergeCell ref="B52:C52"/>
    <mergeCell ref="D46:E46"/>
    <mergeCell ref="F46:G46"/>
    <mergeCell ref="H46:I46"/>
    <mergeCell ref="D57:M57"/>
    <mergeCell ref="L53:M53"/>
    <mergeCell ref="B43:C43"/>
    <mergeCell ref="B47:C47"/>
    <mergeCell ref="H39:I39"/>
    <mergeCell ref="H63:I63"/>
    <mergeCell ref="H41:I41"/>
    <mergeCell ref="B46:C46"/>
    <mergeCell ref="D43:M43"/>
    <mergeCell ref="B45:C45"/>
    <mergeCell ref="L46:M46"/>
    <mergeCell ref="B72:C72"/>
    <mergeCell ref="B73:C73"/>
    <mergeCell ref="B74:C74"/>
    <mergeCell ref="D74:E74"/>
    <mergeCell ref="F74:G74"/>
    <mergeCell ref="H74:I74"/>
    <mergeCell ref="J74:K74"/>
    <mergeCell ref="L74:M74"/>
    <mergeCell ref="B75:C75"/>
    <mergeCell ref="D73:E73"/>
    <mergeCell ref="F73:G73"/>
    <mergeCell ref="H73:I73"/>
    <mergeCell ref="J73:K73"/>
    <mergeCell ref="L73:M73"/>
    <mergeCell ref="B78:C78"/>
    <mergeCell ref="D78:M78"/>
    <mergeCell ref="B79:C79"/>
    <mergeCell ref="B80:C80"/>
    <mergeCell ref="B81:C81"/>
    <mergeCell ref="D81:E81"/>
    <mergeCell ref="F81:G81"/>
    <mergeCell ref="H81:I81"/>
    <mergeCell ref="J81:K81"/>
    <mergeCell ref="L81:M81"/>
    <mergeCell ref="D80:E80"/>
    <mergeCell ref="F80:G80"/>
    <mergeCell ref="H80:I80"/>
    <mergeCell ref="J80:K80"/>
    <mergeCell ref="L80:M80"/>
    <mergeCell ref="B88:C88"/>
    <mergeCell ref="D88:E88"/>
    <mergeCell ref="F88:G88"/>
    <mergeCell ref="H88:I88"/>
    <mergeCell ref="J88:K88"/>
    <mergeCell ref="L88:M88"/>
    <mergeCell ref="B82:C82"/>
    <mergeCell ref="H84:I84"/>
    <mergeCell ref="B85:C85"/>
    <mergeCell ref="B87:C87"/>
    <mergeCell ref="D87:E87"/>
    <mergeCell ref="F87:G87"/>
    <mergeCell ref="H87:I87"/>
    <mergeCell ref="J87:K87"/>
    <mergeCell ref="L87:M87"/>
    <mergeCell ref="B86:C86"/>
    <mergeCell ref="D83:E83"/>
    <mergeCell ref="F83:G83"/>
    <mergeCell ref="H83:I83"/>
    <mergeCell ref="J83:K83"/>
    <mergeCell ref="L83:M83"/>
    <mergeCell ref="D84:E84"/>
    <mergeCell ref="F84:G84"/>
    <mergeCell ref="J84:K84"/>
    <mergeCell ref="B89:C89"/>
    <mergeCell ref="H91:I91"/>
    <mergeCell ref="B92:C92"/>
    <mergeCell ref="D92:M92"/>
    <mergeCell ref="D99:M99"/>
    <mergeCell ref="B100:C100"/>
    <mergeCell ref="B101:C101"/>
    <mergeCell ref="B93:C93"/>
    <mergeCell ref="B94:C94"/>
    <mergeCell ref="B95:C95"/>
    <mergeCell ref="D95:E95"/>
    <mergeCell ref="F95:G95"/>
    <mergeCell ref="H95:I95"/>
    <mergeCell ref="J95:K95"/>
    <mergeCell ref="L95:M95"/>
    <mergeCell ref="B96:C96"/>
    <mergeCell ref="D101:E101"/>
    <mergeCell ref="F101:G101"/>
    <mergeCell ref="H101:I101"/>
    <mergeCell ref="J101:K101"/>
    <mergeCell ref="L101:M101"/>
  </mergeCells>
  <conditionalFormatting sqref="D36">
    <cfRule type="containsText" dxfId="129" priority="78" operator="containsText" text="OK">
      <formula>NOT(ISERROR(SEARCH("OK",D36)))</formula>
    </cfRule>
  </conditionalFormatting>
  <conditionalFormatting sqref="D43">
    <cfRule type="containsText" dxfId="128" priority="13" operator="containsText" text="OK">
      <formula>NOT(ISERROR(SEARCH("OK",D43)))</formula>
    </cfRule>
  </conditionalFormatting>
  <conditionalFormatting sqref="D50">
    <cfRule type="containsText" dxfId="127" priority="12" operator="containsText" text="OK">
      <formula>NOT(ISERROR(SEARCH("OK",D50)))</formula>
    </cfRule>
  </conditionalFormatting>
  <conditionalFormatting sqref="D57">
    <cfRule type="containsText" dxfId="126" priority="11" operator="containsText" text="OK">
      <formula>NOT(ISERROR(SEARCH("OK",D57)))</formula>
    </cfRule>
  </conditionalFormatting>
  <conditionalFormatting sqref="D64">
    <cfRule type="containsText" dxfId="125" priority="10" operator="containsText" text="OK">
      <formula>NOT(ISERROR(SEARCH("OK",D64)))</formula>
    </cfRule>
  </conditionalFormatting>
  <conditionalFormatting sqref="D71">
    <cfRule type="containsText" dxfId="124" priority="9" operator="containsText" text="OK">
      <formula>NOT(ISERROR(SEARCH("OK",D71)))</formula>
    </cfRule>
  </conditionalFormatting>
  <conditionalFormatting sqref="D78">
    <cfRule type="containsText" dxfId="123" priority="8" operator="containsText" text="OK">
      <formula>NOT(ISERROR(SEARCH("OK",D78)))</formula>
    </cfRule>
  </conditionalFormatting>
  <conditionalFormatting sqref="D85">
    <cfRule type="containsText" dxfId="122" priority="7" operator="containsText" text="OK">
      <formula>NOT(ISERROR(SEARCH("OK",D85)))</formula>
    </cfRule>
  </conditionalFormatting>
  <conditionalFormatting sqref="D92">
    <cfRule type="containsText" dxfId="121" priority="6" operator="containsText" text="OK">
      <formula>NOT(ISERROR(SEARCH("OK",D92)))</formula>
    </cfRule>
  </conditionalFormatting>
  <conditionalFormatting sqref="D99">
    <cfRule type="containsText" dxfId="120" priority="5" operator="containsText" text="OK">
      <formula>NOT(ISERROR(SEARCH("OK",D99)))</formula>
    </cfRule>
  </conditionalFormatting>
  <conditionalFormatting sqref="D8:E8">
    <cfRule type="containsText" dxfId="119" priority="118" operator="containsText" text="ERREUR">
      <formula>NOT(ISERROR(SEARCH("ERREUR",D8)))</formula>
    </cfRule>
    <cfRule type="containsText" dxfId="118" priority="119" operator="containsText" text="OK">
      <formula>NOT(ISERROR(SEARCH("OK",D8)))</formula>
    </cfRule>
  </conditionalFormatting>
  <conditionalFormatting sqref="D37:M37">
    <cfRule type="containsText" dxfId="117" priority="130" operator="containsText" text="ok">
      <formula>NOT(ISERROR(SEARCH("ok",D37)))</formula>
    </cfRule>
    <cfRule type="containsText" dxfId="116" priority="129" operator="containsText" text="OK">
      <formula>NOT(ISERROR(SEARCH("OK",D37)))</formula>
    </cfRule>
  </conditionalFormatting>
  <conditionalFormatting sqref="D44:M44">
    <cfRule type="containsText" dxfId="115" priority="22" operator="containsText" text="OK">
      <formula>NOT(ISERROR(SEARCH("OK",D44)))</formula>
    </cfRule>
    <cfRule type="containsText" dxfId="114" priority="23" operator="containsText" text="ok">
      <formula>NOT(ISERROR(SEARCH("ok",D44)))</formula>
    </cfRule>
  </conditionalFormatting>
  <conditionalFormatting sqref="D51:M51">
    <cfRule type="containsText" dxfId="113" priority="21" operator="containsText" text="ok">
      <formula>NOT(ISERROR(SEARCH("ok",D51)))</formula>
    </cfRule>
    <cfRule type="containsText" dxfId="112" priority="20" operator="containsText" text="OK">
      <formula>NOT(ISERROR(SEARCH("OK",D51)))</formula>
    </cfRule>
  </conditionalFormatting>
  <conditionalFormatting sqref="D58:M58">
    <cfRule type="containsText" dxfId="111" priority="19" operator="containsText" text="ok">
      <formula>NOT(ISERROR(SEARCH("ok",D58)))</formula>
    </cfRule>
    <cfRule type="containsText" dxfId="110" priority="18" operator="containsText" text="OK">
      <formula>NOT(ISERROR(SEARCH("OK",D58)))</formula>
    </cfRule>
  </conditionalFormatting>
  <conditionalFormatting sqref="D65:M65">
    <cfRule type="containsText" dxfId="109" priority="16" operator="containsText" text="OK">
      <formula>NOT(ISERROR(SEARCH("OK",D65)))</formula>
    </cfRule>
    <cfRule type="containsText" dxfId="108" priority="17" operator="containsText" text="ok">
      <formula>NOT(ISERROR(SEARCH("ok",D65)))</formula>
    </cfRule>
  </conditionalFormatting>
  <conditionalFormatting sqref="D72:M72">
    <cfRule type="containsText" dxfId="107" priority="14" operator="containsText" text="OK">
      <formula>NOT(ISERROR(SEARCH("OK",D72)))</formula>
    </cfRule>
    <cfRule type="containsText" dxfId="106" priority="15" operator="containsText" text="ok">
      <formula>NOT(ISERROR(SEARCH("ok",D72)))</formula>
    </cfRule>
  </conditionalFormatting>
  <conditionalFormatting sqref="D79:M79">
    <cfRule type="containsText" dxfId="105" priority="30" operator="containsText" text="OK">
      <formula>NOT(ISERROR(SEARCH("OK",D79)))</formula>
    </cfRule>
    <cfRule type="containsText" dxfId="104" priority="31" operator="containsText" text="ok">
      <formula>NOT(ISERROR(SEARCH("ok",D79)))</formula>
    </cfRule>
  </conditionalFormatting>
  <conditionalFormatting sqref="D86:M86">
    <cfRule type="containsText" dxfId="103" priority="28" operator="containsText" text="OK">
      <formula>NOT(ISERROR(SEARCH("OK",D86)))</formula>
    </cfRule>
    <cfRule type="containsText" dxfId="102" priority="29" operator="containsText" text="ok">
      <formula>NOT(ISERROR(SEARCH("ok",D86)))</formula>
    </cfRule>
  </conditionalFormatting>
  <conditionalFormatting sqref="D93:M93">
    <cfRule type="containsText" dxfId="101" priority="26" operator="containsText" text="OK">
      <formula>NOT(ISERROR(SEARCH("OK",D93)))</formula>
    </cfRule>
    <cfRule type="containsText" dxfId="100" priority="27" operator="containsText" text="ok">
      <formula>NOT(ISERROR(SEARCH("ok",D93)))</formula>
    </cfRule>
  </conditionalFormatting>
  <conditionalFormatting sqref="D100:M100">
    <cfRule type="containsText" dxfId="99" priority="24" operator="containsText" text="OK">
      <formula>NOT(ISERROR(SEARCH("OK",D100)))</formula>
    </cfRule>
    <cfRule type="containsText" dxfId="98" priority="25" operator="containsText" text="ok">
      <formula>NOT(ISERROR(SEARCH("ok",D100)))</formula>
    </cfRule>
  </conditionalFormatting>
  <conditionalFormatting sqref="E10:E11">
    <cfRule type="containsText" dxfId="97" priority="2" operator="containsText" text="OK">
      <formula>NOT(ISERROR(SEARCH("OK",E10)))</formula>
    </cfRule>
  </conditionalFormatting>
  <conditionalFormatting sqref="E11">
    <cfRule type="containsText" dxfId="96" priority="3" operator="containsText" text="OK">
      <formula>NOT(ISERROR(SEARCH("OK",E11)))</formula>
    </cfRule>
  </conditionalFormatting>
  <conditionalFormatting sqref="E13">
    <cfRule type="containsText" dxfId="95" priority="1" operator="containsText" text="OK">
      <formula>NOT(ISERROR(SEARCH("OK",E13)))</formula>
    </cfRule>
  </conditionalFormatting>
  <conditionalFormatting sqref="F9:F13">
    <cfRule type="containsText" dxfId="94" priority="102" operator="containsText" text="Erreur">
      <formula>NOT(ISERROR(SEARCH("Erreur",F9)))</formula>
    </cfRule>
    <cfRule type="containsText" dxfId="93" priority="103" operator="containsText" text="ok">
      <formula>NOT(ISERROR(SEARCH("ok",F9)))</formula>
    </cfRule>
    <cfRule type="containsText" dxfId="92" priority="104" operator="containsText" text="ok">
      <formula>NOT(ISERROR(SEARCH("ok",F9)))</formula>
    </cfRule>
  </conditionalFormatting>
  <conditionalFormatting sqref="M9:M13">
    <cfRule type="containsText" dxfId="91" priority="99" operator="containsText" text="ERREUR">
      <formula>NOT(ISERROR(SEARCH("ERREUR",M9)))</formula>
    </cfRule>
  </conditionalFormatting>
  <conditionalFormatting sqref="N10:N13">
    <cfRule type="containsText" dxfId="90" priority="105" operator="containsText" text="ne">
      <formula>NOT(ISERROR(SEARCH("ne",N10)))</formula>
    </cfRule>
  </conditionalFormatting>
  <dataValidations disablePrompts="1" count="1">
    <dataValidation showInputMessage="1" showErrorMessage="1" sqref="F16 H16 J16 D31 F31 B31 J31 H31 D16 L16 L31" xr:uid="{00000000-0002-0000-0200-000000000000}"/>
  </dataValidations>
  <pageMargins left="0" right="0" top="0.74803149606299213" bottom="0.74803149606299213" header="0" footer="0"/>
  <pageSetup scale="62" orientation="landscape" verticalDpi="4294967295" r:id="rId1"/>
  <rowBreaks count="1" manualBreakCount="1">
    <brk id="2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P20"/>
  <sheetViews>
    <sheetView view="pageBreakPreview" zoomScaleNormal="80" zoomScaleSheetLayoutView="100" workbookViewId="0">
      <selection activeCell="D11" sqref="D11"/>
    </sheetView>
  </sheetViews>
  <sheetFormatPr baseColWidth="10" defaultColWidth="11.453125" defaultRowHeight="14.5"/>
  <cols>
    <col min="1" max="1" width="32.81640625" customWidth="1"/>
    <col min="2" max="2" width="17.81640625" customWidth="1"/>
    <col min="3" max="3" width="14.1796875" customWidth="1"/>
    <col min="5" max="5" width="17.54296875" customWidth="1"/>
    <col min="6" max="6" width="13.7265625" customWidth="1"/>
    <col min="7" max="7" width="11.54296875" customWidth="1"/>
    <col min="8" max="8" width="17" customWidth="1"/>
    <col min="9" max="9" width="14.453125" customWidth="1"/>
    <col min="10" max="10" width="9.453125" customWidth="1"/>
    <col min="11" max="11" width="17.7265625" customWidth="1"/>
    <col min="12" max="12" width="13.1796875" customWidth="1"/>
    <col min="13" max="13" width="10.81640625" customWidth="1"/>
    <col min="14" max="14" width="17.54296875" customWidth="1"/>
    <col min="15" max="15" width="13.453125" customWidth="1"/>
    <col min="16" max="16" width="9.81640625" customWidth="1"/>
  </cols>
  <sheetData>
    <row r="1" spans="1:16" ht="15" thickBot="1"/>
    <row r="2" spans="1:16" ht="19" thickBot="1">
      <c r="A2" s="809" t="s">
        <v>259</v>
      </c>
      <c r="B2" s="810"/>
      <c r="C2" s="810"/>
      <c r="D2" s="810"/>
      <c r="E2" s="810"/>
      <c r="F2" s="810"/>
      <c r="G2" s="810"/>
      <c r="H2" s="810"/>
      <c r="I2" s="810"/>
      <c r="J2" s="811"/>
    </row>
    <row r="3" spans="1:16" ht="24" thickBot="1">
      <c r="A3" s="115"/>
      <c r="B3" s="115"/>
    </row>
    <row r="4" spans="1:16" ht="21.5" thickBot="1">
      <c r="A4" s="440" t="s">
        <v>260</v>
      </c>
      <c r="B4" s="367">
        <f>'Form.A1- Partenaires'!E11*4.33333</f>
        <v>0</v>
      </c>
      <c r="D4" s="141"/>
      <c r="E4" s="814" t="s">
        <v>261</v>
      </c>
      <c r="F4" s="815"/>
      <c r="G4" s="366">
        <f>D20+G20+J20+M20+P20</f>
        <v>0</v>
      </c>
      <c r="H4" s="142"/>
    </row>
    <row r="5" spans="1:16" ht="23.5">
      <c r="C5" s="115"/>
      <c r="D5" s="115"/>
    </row>
    <row r="6" spans="1:16" ht="23.5" customHeight="1">
      <c r="B6" s="812" t="str">
        <f>'Form.A1- Partenaires'!B35</f>
        <v>IRPQ</v>
      </c>
      <c r="C6" s="812"/>
      <c r="D6" s="812"/>
      <c r="E6" s="812" t="str">
        <f>'Form.A1- Partenaires'!B36</f>
        <v>IRPQ</v>
      </c>
      <c r="F6" s="812"/>
      <c r="G6" s="812"/>
      <c r="H6" s="812" t="str">
        <f>'Form.A1- Partenaires'!B37</f>
        <v>IRPQ</v>
      </c>
      <c r="I6" s="812"/>
      <c r="J6" s="812"/>
      <c r="K6" s="812" t="str">
        <f>'Form.A1- Partenaires'!B38</f>
        <v>IRPQ</v>
      </c>
      <c r="L6" s="812"/>
      <c r="M6" s="812"/>
      <c r="N6" s="812" t="str">
        <f>'Form.A1- Partenaires'!B39</f>
        <v>IRPQ</v>
      </c>
      <c r="O6" s="812"/>
      <c r="P6" s="812"/>
    </row>
    <row r="7" spans="1:16" s="139" customFormat="1" ht="33" customHeight="1">
      <c r="A7" s="446" t="s">
        <v>262</v>
      </c>
      <c r="B7" s="816"/>
      <c r="C7" s="813"/>
      <c r="D7" s="813"/>
      <c r="E7" s="813"/>
      <c r="F7" s="813"/>
      <c r="G7" s="813"/>
      <c r="H7" s="813"/>
      <c r="I7" s="813"/>
      <c r="J7" s="813"/>
      <c r="K7" s="813"/>
      <c r="L7" s="813"/>
      <c r="M7" s="813"/>
      <c r="N7" s="813"/>
      <c r="O7" s="813"/>
      <c r="P7" s="813"/>
    </row>
    <row r="8" spans="1:16" ht="46.5">
      <c r="A8" s="444" t="s">
        <v>263</v>
      </c>
      <c r="B8" s="386" t="s">
        <v>264</v>
      </c>
      <c r="C8" s="386" t="s">
        <v>265</v>
      </c>
      <c r="D8" s="387" t="s">
        <v>266</v>
      </c>
      <c r="E8" s="386" t="s">
        <v>264</v>
      </c>
      <c r="F8" s="386" t="s">
        <v>265</v>
      </c>
      <c r="G8" s="387" t="s">
        <v>266</v>
      </c>
      <c r="H8" s="386" t="s">
        <v>264</v>
      </c>
      <c r="I8" s="386" t="s">
        <v>265</v>
      </c>
      <c r="J8" s="387" t="s">
        <v>266</v>
      </c>
      <c r="K8" s="386" t="s">
        <v>264</v>
      </c>
      <c r="L8" s="386" t="s">
        <v>265</v>
      </c>
      <c r="M8" s="387" t="s">
        <v>266</v>
      </c>
      <c r="N8" s="386" t="s">
        <v>264</v>
      </c>
      <c r="O8" s="386" t="s">
        <v>265</v>
      </c>
      <c r="P8" s="387" t="s">
        <v>266</v>
      </c>
    </row>
    <row r="9" spans="1:16" ht="15.5">
      <c r="A9" s="447" t="s">
        <v>205</v>
      </c>
      <c r="B9" s="140"/>
      <c r="C9" s="140"/>
      <c r="D9" s="389">
        <f>IF($B$7=0,0,B9*C9/($B$4*$B$7))</f>
        <v>0</v>
      </c>
      <c r="E9" s="140"/>
      <c r="F9" s="140"/>
      <c r="G9" s="389">
        <f>IF($E$7=0,0,E9*F9/($B$4*$E$7))</f>
        <v>0</v>
      </c>
      <c r="H9" s="140"/>
      <c r="I9" s="140"/>
      <c r="J9" s="389">
        <f>IF($H$7=0,0,H9*I9/($B$4*$H$7))</f>
        <v>0</v>
      </c>
      <c r="K9" s="140"/>
      <c r="L9" s="140"/>
      <c r="M9" s="389">
        <f>IF($K$7=0,0,K9*L9/($B$4*$K$7))</f>
        <v>0</v>
      </c>
      <c r="N9" s="140"/>
      <c r="O9" s="140"/>
      <c r="P9" s="389">
        <f>IF($N$7=0,0,N9*O9/($B$4*$N$7))</f>
        <v>0</v>
      </c>
    </row>
    <row r="10" spans="1:16" ht="15.5">
      <c r="A10" s="388" t="s">
        <v>168</v>
      </c>
      <c r="B10" s="140"/>
      <c r="C10" s="140"/>
      <c r="D10" s="389">
        <f t="shared" ref="D10:D19" si="0">IF($B$7=0,0,B10*C10/($B$4*$B$7))</f>
        <v>0</v>
      </c>
      <c r="E10" s="140"/>
      <c r="F10" s="140"/>
      <c r="G10" s="389">
        <f t="shared" ref="G10:G19" si="1">IF($E$7=0,0,E10*F10/($B$4*$E$7))</f>
        <v>0</v>
      </c>
      <c r="H10" s="140"/>
      <c r="I10" s="140"/>
      <c r="J10" s="389">
        <f t="shared" ref="J10:J19" si="2">IF($H$7=0,0,H10*I10/($B$4*$H$7))</f>
        <v>0</v>
      </c>
      <c r="K10" s="140"/>
      <c r="L10" s="140"/>
      <c r="M10" s="389">
        <f t="shared" ref="M10:M19" si="3">IF($K$7=0,0,K10*L10/($B$4*$K$7))</f>
        <v>0</v>
      </c>
      <c r="N10" s="140"/>
      <c r="O10" s="140"/>
      <c r="P10" s="389">
        <f t="shared" ref="P10:P19" si="4">IF($N$7=0,0,N10*O10/($B$4*$N$7))</f>
        <v>0</v>
      </c>
    </row>
    <row r="11" spans="1:16" ht="15.5">
      <c r="A11" s="388" t="s">
        <v>267</v>
      </c>
      <c r="B11" s="140"/>
      <c r="C11" s="140"/>
      <c r="D11" s="389">
        <f t="shared" si="0"/>
        <v>0</v>
      </c>
      <c r="E11" s="140"/>
      <c r="F11" s="140"/>
      <c r="G11" s="389">
        <f t="shared" si="1"/>
        <v>0</v>
      </c>
      <c r="H11" s="140"/>
      <c r="I11" s="140"/>
      <c r="J11" s="389">
        <f t="shared" si="2"/>
        <v>0</v>
      </c>
      <c r="K11" s="140"/>
      <c r="L11" s="140"/>
      <c r="M11" s="389">
        <f t="shared" si="3"/>
        <v>0</v>
      </c>
      <c r="N11" s="140"/>
      <c r="O11" s="140"/>
      <c r="P11" s="389">
        <f t="shared" si="4"/>
        <v>0</v>
      </c>
    </row>
    <row r="12" spans="1:16" ht="15.5">
      <c r="A12" s="442" t="s">
        <v>170</v>
      </c>
      <c r="B12" s="140"/>
      <c r="C12" s="140"/>
      <c r="D12" s="389">
        <f t="shared" si="0"/>
        <v>0</v>
      </c>
      <c r="E12" s="140"/>
      <c r="F12" s="140"/>
      <c r="G12" s="389">
        <f t="shared" si="1"/>
        <v>0</v>
      </c>
      <c r="H12" s="140"/>
      <c r="I12" s="140"/>
      <c r="J12" s="389">
        <f t="shared" si="2"/>
        <v>0</v>
      </c>
      <c r="K12" s="140"/>
      <c r="L12" s="140"/>
      <c r="M12" s="389">
        <f t="shared" si="3"/>
        <v>0</v>
      </c>
      <c r="N12" s="140"/>
      <c r="O12" s="140"/>
      <c r="P12" s="389">
        <f t="shared" si="4"/>
        <v>0</v>
      </c>
    </row>
    <row r="13" spans="1:16" ht="15.5">
      <c r="A13" s="388" t="s">
        <v>268</v>
      </c>
      <c r="B13" s="140"/>
      <c r="C13" s="140"/>
      <c r="D13" s="389">
        <f t="shared" si="0"/>
        <v>0</v>
      </c>
      <c r="E13" s="140"/>
      <c r="F13" s="140"/>
      <c r="G13" s="389">
        <f t="shared" si="1"/>
        <v>0</v>
      </c>
      <c r="H13" s="140"/>
      <c r="I13" s="140"/>
      <c r="J13" s="389">
        <f t="shared" si="2"/>
        <v>0</v>
      </c>
      <c r="K13" s="140"/>
      <c r="L13" s="140"/>
      <c r="M13" s="389">
        <f t="shared" si="3"/>
        <v>0</v>
      </c>
      <c r="N13" s="140"/>
      <c r="O13" s="140"/>
      <c r="P13" s="389">
        <f t="shared" si="4"/>
        <v>0</v>
      </c>
    </row>
    <row r="14" spans="1:16" ht="15.5">
      <c r="A14" s="388" t="s">
        <v>269</v>
      </c>
      <c r="B14" s="140"/>
      <c r="C14" s="140"/>
      <c r="D14" s="389">
        <f t="shared" si="0"/>
        <v>0</v>
      </c>
      <c r="E14" s="140"/>
      <c r="F14" s="140"/>
      <c r="G14" s="389">
        <f t="shared" si="1"/>
        <v>0</v>
      </c>
      <c r="H14" s="140"/>
      <c r="I14" s="140"/>
      <c r="J14" s="389">
        <f t="shared" si="2"/>
        <v>0</v>
      </c>
      <c r="K14" s="140"/>
      <c r="L14" s="140"/>
      <c r="M14" s="389">
        <f t="shared" si="3"/>
        <v>0</v>
      </c>
      <c r="N14" s="140"/>
      <c r="O14" s="140"/>
      <c r="P14" s="389">
        <f t="shared" si="4"/>
        <v>0</v>
      </c>
    </row>
    <row r="15" spans="1:16" ht="15.5">
      <c r="A15" s="388" t="s">
        <v>270</v>
      </c>
      <c r="B15" s="140"/>
      <c r="C15" s="140"/>
      <c r="D15" s="389">
        <f t="shared" si="0"/>
        <v>0</v>
      </c>
      <c r="E15" s="140"/>
      <c r="F15" s="140"/>
      <c r="G15" s="389">
        <f t="shared" si="1"/>
        <v>0</v>
      </c>
      <c r="H15" s="140"/>
      <c r="I15" s="140"/>
      <c r="J15" s="389">
        <f t="shared" si="2"/>
        <v>0</v>
      </c>
      <c r="K15" s="140"/>
      <c r="L15" s="140"/>
      <c r="M15" s="389">
        <f t="shared" si="3"/>
        <v>0</v>
      </c>
      <c r="N15" s="140"/>
      <c r="O15" s="140"/>
      <c r="P15" s="389">
        <f t="shared" si="4"/>
        <v>0</v>
      </c>
    </row>
    <row r="16" spans="1:16" ht="15.5">
      <c r="A16" s="445" t="s">
        <v>17</v>
      </c>
      <c r="B16" s="140"/>
      <c r="C16" s="140"/>
      <c r="D16" s="389">
        <f t="shared" si="0"/>
        <v>0</v>
      </c>
      <c r="E16" s="140"/>
      <c r="F16" s="140"/>
      <c r="G16" s="389">
        <f t="shared" si="1"/>
        <v>0</v>
      </c>
      <c r="H16" s="140"/>
      <c r="I16" s="140"/>
      <c r="J16" s="389">
        <f t="shared" si="2"/>
        <v>0</v>
      </c>
      <c r="K16" s="140"/>
      <c r="L16" s="140"/>
      <c r="M16" s="389">
        <f t="shared" si="3"/>
        <v>0</v>
      </c>
      <c r="N16" s="140"/>
      <c r="O16" s="140"/>
      <c r="P16" s="389">
        <f t="shared" si="4"/>
        <v>0</v>
      </c>
    </row>
    <row r="17" spans="1:16" ht="15.5">
      <c r="A17" s="441" t="s">
        <v>17</v>
      </c>
      <c r="B17" s="140"/>
      <c r="C17" s="140"/>
      <c r="D17" s="389">
        <f t="shared" si="0"/>
        <v>0</v>
      </c>
      <c r="E17" s="140"/>
      <c r="F17" s="140"/>
      <c r="G17" s="389">
        <f t="shared" si="1"/>
        <v>0</v>
      </c>
      <c r="H17" s="140"/>
      <c r="I17" s="140"/>
      <c r="J17" s="389">
        <f t="shared" si="2"/>
        <v>0</v>
      </c>
      <c r="K17" s="140"/>
      <c r="L17" s="140"/>
      <c r="M17" s="389">
        <f t="shared" si="3"/>
        <v>0</v>
      </c>
      <c r="N17" s="140"/>
      <c r="O17" s="140"/>
      <c r="P17" s="389">
        <f t="shared" si="4"/>
        <v>0</v>
      </c>
    </row>
    <row r="18" spans="1:16" ht="15.5">
      <c r="A18" s="443" t="s">
        <v>17</v>
      </c>
      <c r="B18" s="140"/>
      <c r="C18" s="140"/>
      <c r="D18" s="389">
        <f t="shared" si="0"/>
        <v>0</v>
      </c>
      <c r="E18" s="140"/>
      <c r="F18" s="140"/>
      <c r="G18" s="389">
        <f t="shared" si="1"/>
        <v>0</v>
      </c>
      <c r="H18" s="140"/>
      <c r="I18" s="140"/>
      <c r="J18" s="389">
        <f t="shared" si="2"/>
        <v>0</v>
      </c>
      <c r="K18" s="140"/>
      <c r="L18" s="140"/>
      <c r="M18" s="389">
        <f t="shared" si="3"/>
        <v>0</v>
      </c>
      <c r="N18" s="140"/>
      <c r="O18" s="140"/>
      <c r="P18" s="389">
        <f t="shared" si="4"/>
        <v>0</v>
      </c>
    </row>
    <row r="19" spans="1:16" ht="15.5">
      <c r="A19" s="441" t="s">
        <v>17</v>
      </c>
      <c r="B19" s="368"/>
      <c r="C19" s="368"/>
      <c r="D19" s="389">
        <f t="shared" si="0"/>
        <v>0</v>
      </c>
      <c r="E19" s="368"/>
      <c r="F19" s="368"/>
      <c r="G19" s="389">
        <f t="shared" si="1"/>
        <v>0</v>
      </c>
      <c r="H19" s="368"/>
      <c r="I19" s="368"/>
      <c r="J19" s="389">
        <f t="shared" si="2"/>
        <v>0</v>
      </c>
      <c r="K19" s="368"/>
      <c r="L19" s="368"/>
      <c r="M19" s="389">
        <f t="shared" si="3"/>
        <v>0</v>
      </c>
      <c r="N19" s="368"/>
      <c r="O19" s="368"/>
      <c r="P19" s="389">
        <f t="shared" si="4"/>
        <v>0</v>
      </c>
    </row>
    <row r="20" spans="1:16" ht="15.5">
      <c r="A20" s="388" t="s">
        <v>11</v>
      </c>
      <c r="B20" s="369"/>
      <c r="C20" s="369"/>
      <c r="D20" s="390">
        <f>SUM(D9:D19)</f>
        <v>0</v>
      </c>
      <c r="E20" s="369"/>
      <c r="F20" s="369"/>
      <c r="G20" s="390">
        <f>SUM(G9:G19)</f>
        <v>0</v>
      </c>
      <c r="H20" s="369"/>
      <c r="I20" s="369"/>
      <c r="J20" s="390">
        <f>SUM(J9:J19)</f>
        <v>0</v>
      </c>
      <c r="K20" s="369"/>
      <c r="L20" s="369"/>
      <c r="M20" s="391">
        <f>SUM(M9:M19)</f>
        <v>0</v>
      </c>
      <c r="N20" s="369"/>
      <c r="O20" s="369"/>
      <c r="P20" s="390">
        <f>SUM(P9:P19)</f>
        <v>0</v>
      </c>
    </row>
  </sheetData>
  <sheetProtection algorithmName="SHA-512" hashValue="I8I1kQ7Z4CUhia6Xs/4YV0rlGQazS9QEG8llBw3LRA04pRcavWh8be1uZ/B74d5GcpBfaI1C0gZAc3g5uJxiuw==" saltValue="ekXvR5iHmAuzcVzLDUiwPg==" spinCount="100000" sheet="1" objects="1" scenarios="1"/>
  <mergeCells count="12">
    <mergeCell ref="A2:J2"/>
    <mergeCell ref="N6:P6"/>
    <mergeCell ref="N7:P7"/>
    <mergeCell ref="E6:G6"/>
    <mergeCell ref="E7:G7"/>
    <mergeCell ref="H6:J6"/>
    <mergeCell ref="H7:J7"/>
    <mergeCell ref="K6:M6"/>
    <mergeCell ref="K7:M7"/>
    <mergeCell ref="E4:F4"/>
    <mergeCell ref="B6:D6"/>
    <mergeCell ref="B7:D7"/>
  </mergeCells>
  <conditionalFormatting sqref="B9:B19">
    <cfRule type="cellIs" dxfId="89" priority="19" operator="greaterThan">
      <formula>$B$7</formula>
    </cfRule>
  </conditionalFormatting>
  <conditionalFormatting sqref="C9:C19">
    <cfRule type="cellIs" dxfId="88" priority="18" operator="greaterThan">
      <formula>$B$4</formula>
    </cfRule>
  </conditionalFormatting>
  <conditionalFormatting sqref="E9:E19">
    <cfRule type="cellIs" dxfId="87" priority="8" operator="greaterThan">
      <formula>$B$7</formula>
    </cfRule>
  </conditionalFormatting>
  <conditionalFormatting sqref="F9:F19">
    <cfRule type="cellIs" dxfId="86" priority="7" operator="greaterThan">
      <formula>$B$4</formula>
    </cfRule>
  </conditionalFormatting>
  <conditionalFormatting sqref="H9:H19">
    <cfRule type="cellIs" dxfId="85" priority="6" operator="greaterThan">
      <formula>$B$7</formula>
    </cfRule>
  </conditionalFormatting>
  <conditionalFormatting sqref="I9:I19">
    <cfRule type="cellIs" dxfId="84" priority="5" operator="greaterThan">
      <formula>$B$4</formula>
    </cfRule>
  </conditionalFormatting>
  <conditionalFormatting sqref="K9:K19">
    <cfRule type="cellIs" dxfId="83" priority="4" operator="greaterThan">
      <formula>$B$7</formula>
    </cfRule>
  </conditionalFormatting>
  <conditionalFormatting sqref="L9:L19">
    <cfRule type="cellIs" dxfId="82" priority="3" operator="greaterThan">
      <formula>$B$4</formula>
    </cfRule>
  </conditionalFormatting>
  <conditionalFormatting sqref="N9:N19">
    <cfRule type="cellIs" dxfId="81" priority="2" operator="greaterThan">
      <formula>$B$7</formula>
    </cfRule>
  </conditionalFormatting>
  <conditionalFormatting sqref="O9:O19">
    <cfRule type="cellIs" dxfId="80" priority="1" operator="greaterThan">
      <formula>$B$4</formula>
    </cfRule>
  </conditionalFormatting>
  <dataValidations count="1">
    <dataValidation type="whole" errorStyle="warning" operator="lessThanOrEqual" allowBlank="1" showInputMessage="1" showErrorMessage="1" errorTitle="Erreur:Durée Maximale du projet " error="Notez que la durée maximale du projet CRIBIQ ne peut pas dépasser 3 ans, soit 156 semaines.  " sqref="B4" xr:uid="{00000000-0002-0000-0400-000000000000}">
      <formula1>156</formula1>
    </dataValidation>
  </dataValidations>
  <pageMargins left="0.7" right="0.7" top="0.75" bottom="0.75" header="0.3" footer="0.3"/>
  <pageSetup scale="3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M46"/>
  <sheetViews>
    <sheetView topLeftCell="A23" zoomScale="130" zoomScaleNormal="130" zoomScaleSheetLayoutView="100" workbookViewId="0">
      <selection activeCell="C26" sqref="C26"/>
    </sheetView>
  </sheetViews>
  <sheetFormatPr baseColWidth="10" defaultColWidth="11.453125" defaultRowHeight="14.5"/>
  <cols>
    <col min="1" max="1" width="25" customWidth="1"/>
    <col min="2" max="2" width="12.54296875" customWidth="1"/>
    <col min="3" max="3" width="12.7265625" customWidth="1"/>
    <col min="4" max="4" width="12.81640625" customWidth="1"/>
    <col min="7" max="7" width="24.26953125" bestFit="1" customWidth="1"/>
    <col min="8" max="8" width="15.7265625" customWidth="1"/>
    <col min="9" max="11" width="13.453125" customWidth="1"/>
    <col min="12" max="12" width="13.81640625" customWidth="1"/>
    <col min="13" max="13" width="16.1796875" customWidth="1"/>
    <col min="14" max="14" width="18.81640625" customWidth="1"/>
  </cols>
  <sheetData>
    <row r="1" spans="1:12" ht="47.5" customHeight="1">
      <c r="A1" s="820" t="s">
        <v>271</v>
      </c>
      <c r="B1" s="821"/>
      <c r="C1" s="821"/>
      <c r="D1" s="821"/>
      <c r="E1" s="821"/>
      <c r="F1" s="821"/>
      <c r="G1" s="821"/>
      <c r="H1" s="821"/>
      <c r="I1" t="s">
        <v>272</v>
      </c>
    </row>
    <row r="2" spans="1:12" ht="12.75" customHeight="1">
      <c r="A2" s="2"/>
      <c r="B2" s="2"/>
      <c r="C2" s="2"/>
      <c r="D2" s="2"/>
      <c r="E2" s="2"/>
      <c r="F2" s="2"/>
    </row>
    <row r="3" spans="1:12" ht="51.75" customHeight="1">
      <c r="A3" s="822" t="s">
        <v>273</v>
      </c>
      <c r="B3" s="822"/>
      <c r="C3" s="822"/>
      <c r="D3" s="822"/>
      <c r="E3" s="822"/>
      <c r="F3" s="822"/>
      <c r="G3" s="822"/>
      <c r="H3" s="822"/>
    </row>
    <row r="4" spans="1:12" ht="15" thickBot="1"/>
    <row r="5" spans="1:12" ht="18.5">
      <c r="A5" s="823" t="s">
        <v>274</v>
      </c>
      <c r="B5" s="824"/>
      <c r="C5" s="824"/>
      <c r="D5" s="824"/>
      <c r="E5" s="824"/>
      <c r="F5" s="824"/>
      <c r="G5" s="331"/>
    </row>
    <row r="6" spans="1:12" ht="20.149999999999999" customHeight="1">
      <c r="A6" s="825" t="s">
        <v>275</v>
      </c>
      <c r="B6" s="826"/>
      <c r="C6" s="826"/>
      <c r="D6" s="826"/>
      <c r="E6" s="826"/>
      <c r="F6" s="826"/>
      <c r="G6" s="282">
        <f>'Form. A2- Ventil. Coûts directs'!R5</f>
        <v>0</v>
      </c>
    </row>
    <row r="7" spans="1:12" ht="18.5">
      <c r="A7" s="825" t="s">
        <v>276</v>
      </c>
      <c r="B7" s="826"/>
      <c r="C7" s="826"/>
      <c r="D7" s="826"/>
      <c r="E7" s="826"/>
      <c r="F7" s="826"/>
      <c r="G7" s="282">
        <f>'Form. A2- Ventil. Coûts directs'!R15</f>
        <v>0</v>
      </c>
    </row>
    <row r="8" spans="1:12" ht="18.5">
      <c r="A8" s="825" t="s">
        <v>277</v>
      </c>
      <c r="B8" s="826"/>
      <c r="C8" s="826"/>
      <c r="D8" s="826"/>
      <c r="E8" s="826"/>
      <c r="F8" s="826"/>
      <c r="G8" s="282">
        <f>'Form. A2- Ventil. Coûts directs'!R21</f>
        <v>0</v>
      </c>
    </row>
    <row r="9" spans="1:12" ht="18.5">
      <c r="A9" s="825" t="s">
        <v>278</v>
      </c>
      <c r="B9" s="826"/>
      <c r="C9" s="826"/>
      <c r="D9" s="826"/>
      <c r="E9" s="826"/>
      <c r="F9" s="826"/>
      <c r="G9" s="282">
        <f>'Form. A2- Ventil. Coûts directs'!R25</f>
        <v>0</v>
      </c>
    </row>
    <row r="10" spans="1:12" ht="18.5">
      <c r="A10" s="825" t="s">
        <v>279</v>
      </c>
      <c r="B10" s="826"/>
      <c r="C10" s="826"/>
      <c r="D10" s="826"/>
      <c r="E10" s="826"/>
      <c r="F10" s="826"/>
      <c r="G10" s="282">
        <f>'Form. A2- Ventil. Coûts directs'!R40</f>
        <v>0</v>
      </c>
    </row>
    <row r="11" spans="1:12" ht="18.5">
      <c r="A11" s="825" t="s">
        <v>280</v>
      </c>
      <c r="B11" s="826"/>
      <c r="C11" s="826" t="str">
        <f>IF(G11=G8+G7+G6+G9+G10,"", "Équilibrer d'abord le budget au formulaire A3")</f>
        <v/>
      </c>
      <c r="D11" s="826"/>
      <c r="E11" s="826"/>
      <c r="F11" s="826"/>
      <c r="G11" s="506">
        <f>G6+G7+G8+G9+G10</f>
        <v>0</v>
      </c>
    </row>
    <row r="12" spans="1:12" ht="18.5">
      <c r="A12" s="825" t="s">
        <v>281</v>
      </c>
      <c r="B12" s="826"/>
      <c r="C12" s="826"/>
      <c r="D12" s="826"/>
      <c r="E12" s="826"/>
      <c r="F12" s="826"/>
      <c r="G12" s="507" t="e">
        <f>G11/'Form. A3- Montage financier'!B7</f>
        <v>#DIV/0!</v>
      </c>
      <c r="H12" s="452"/>
    </row>
    <row r="13" spans="1:12" ht="19" thickBot="1">
      <c r="A13" s="827" t="s">
        <v>282</v>
      </c>
      <c r="B13" s="828"/>
      <c r="C13" s="828"/>
      <c r="D13" s="828"/>
      <c r="E13" s="828"/>
      <c r="F13" s="828"/>
      <c r="G13" s="332">
        <f>'Form. A3- Montage financier'!B20</f>
        <v>0</v>
      </c>
      <c r="I13" s="56"/>
    </row>
    <row r="14" spans="1:12" ht="25" customHeight="1">
      <c r="A14" s="283"/>
      <c r="B14" s="136"/>
      <c r="C14" s="12"/>
      <c r="E14" s="12"/>
      <c r="F14" s="12"/>
    </row>
    <row r="15" spans="1:12" ht="21">
      <c r="A15" s="819" t="s">
        <v>283</v>
      </c>
      <c r="B15" s="819"/>
      <c r="C15" s="819"/>
      <c r="D15" s="819"/>
      <c r="E15" s="819"/>
      <c r="F15" s="819"/>
      <c r="G15" s="819"/>
      <c r="H15" s="819"/>
      <c r="I15" s="56"/>
      <c r="J15" s="56"/>
      <c r="K15" s="56"/>
      <c r="L15" s="56"/>
    </row>
    <row r="16" spans="1:12" ht="11.15" customHeight="1" thickBot="1">
      <c r="A16" s="137"/>
      <c r="B16" s="138"/>
      <c r="G16" s="13"/>
      <c r="H16" s="56"/>
      <c r="I16" s="56"/>
      <c r="J16" s="56"/>
      <c r="K16" s="56"/>
      <c r="L16" s="56"/>
    </row>
    <row r="17" spans="1:12" ht="15" thickBot="1">
      <c r="A17" s="98"/>
      <c r="B17" s="287" t="str">
        <f>'Form.A1- Partenaires'!B35</f>
        <v>IRPQ</v>
      </c>
      <c r="C17" s="288" t="str">
        <f>'Form.A1- Partenaires'!B36</f>
        <v>IRPQ</v>
      </c>
      <c r="D17" s="288" t="str">
        <f>'Form.A1- Partenaires'!B37</f>
        <v>IRPQ</v>
      </c>
      <c r="E17" s="288" t="str">
        <f>'Form.A1- Partenaires'!B38</f>
        <v>IRPQ</v>
      </c>
      <c r="F17" s="289" t="str">
        <f>'Form.A1- Partenaires'!B39</f>
        <v>IRPQ</v>
      </c>
      <c r="G17" s="98"/>
      <c r="H17" s="98"/>
      <c r="I17" s="56"/>
      <c r="J17" s="56"/>
      <c r="K17" s="56"/>
      <c r="L17" s="56"/>
    </row>
    <row r="18" spans="1:12" ht="44" thickBot="1">
      <c r="A18" s="98"/>
      <c r="B18" s="290">
        <f>'Form.A1- Partenaires'!D35</f>
        <v>0</v>
      </c>
      <c r="C18" s="291">
        <f>'Form.A1- Partenaires'!D36</f>
        <v>0</v>
      </c>
      <c r="D18" s="291">
        <f>'Form.A1- Partenaires'!D37</f>
        <v>0</v>
      </c>
      <c r="E18" s="291">
        <f>'Form.A1- Partenaires'!D38</f>
        <v>0</v>
      </c>
      <c r="F18" s="292">
        <f>'Form.A1- Partenaires'!D39</f>
        <v>0</v>
      </c>
      <c r="G18" s="293" t="s">
        <v>284</v>
      </c>
      <c r="H18" s="294" t="s">
        <v>285</v>
      </c>
      <c r="I18" s="56"/>
      <c r="J18" s="56"/>
      <c r="K18" s="56"/>
      <c r="L18" s="56"/>
    </row>
    <row r="19" spans="1:12">
      <c r="A19" s="287" t="str">
        <f>'Form.A1- Partenaires'!B16</f>
        <v>Industriel 1</v>
      </c>
      <c r="B19" s="299">
        <f>'Form. A3- Montage financier'!E37</f>
        <v>0</v>
      </c>
      <c r="C19" s="299">
        <f>'Form. A3- Montage financier'!G37</f>
        <v>0</v>
      </c>
      <c r="D19" s="299">
        <f>'Form. A3- Montage financier'!I37</f>
        <v>0</v>
      </c>
      <c r="E19" s="299">
        <f>'Form. A3- Montage financier'!K37</f>
        <v>0</v>
      </c>
      <c r="F19" s="299">
        <f>'Form. A3- Montage financier'!M37</f>
        <v>0</v>
      </c>
      <c r="G19" s="299">
        <f>SUM(B19:F19)</f>
        <v>0</v>
      </c>
      <c r="H19" s="817">
        <f>SUM(G19:G28)</f>
        <v>0</v>
      </c>
      <c r="I19" s="56"/>
      <c r="J19" s="56"/>
      <c r="K19" s="56"/>
      <c r="L19" s="56"/>
    </row>
    <row r="20" spans="1:12">
      <c r="A20" s="295" t="str">
        <f>'Form.A1- Partenaires'!B17</f>
        <v>Industriel 2</v>
      </c>
      <c r="B20" s="300">
        <f>'Form. A3- Montage financier'!E44</f>
        <v>0</v>
      </c>
      <c r="C20" s="300">
        <f>'Form. A3- Montage financier'!G44</f>
        <v>0</v>
      </c>
      <c r="D20" s="300">
        <f>'Form. A3- Montage financier'!I44</f>
        <v>0</v>
      </c>
      <c r="E20" s="300">
        <f>'Form. A3- Montage financier'!K44</f>
        <v>0</v>
      </c>
      <c r="F20" s="300">
        <f>'Form. A3- Montage financier'!M44</f>
        <v>0</v>
      </c>
      <c r="G20" s="300">
        <f t="shared" ref="G20:G29" si="0">SUM(B20:F20)</f>
        <v>0</v>
      </c>
      <c r="H20" s="818"/>
      <c r="I20" s="56"/>
      <c r="J20" s="56"/>
      <c r="K20" s="56"/>
      <c r="L20" s="56"/>
    </row>
    <row r="21" spans="1:12">
      <c r="A21" s="295" t="str">
        <f>'Form.A1- Partenaires'!B18</f>
        <v>Industriel 3</v>
      </c>
      <c r="B21" s="300">
        <f>'Form. A3- Montage financier'!E51</f>
        <v>0</v>
      </c>
      <c r="C21" s="300">
        <f>'Form. A3- Montage financier'!G51</f>
        <v>0</v>
      </c>
      <c r="D21" s="300">
        <f>'Form. A3- Montage financier'!I51</f>
        <v>0</v>
      </c>
      <c r="E21" s="300">
        <f>'Form. A3- Montage financier'!K51</f>
        <v>0</v>
      </c>
      <c r="F21" s="300">
        <f>'Form. A3- Montage financier'!M51</f>
        <v>0</v>
      </c>
      <c r="G21" s="300">
        <f t="shared" si="0"/>
        <v>0</v>
      </c>
      <c r="H21" s="818"/>
      <c r="I21" s="56"/>
      <c r="J21" s="56"/>
      <c r="K21" s="56"/>
      <c r="L21" s="56"/>
    </row>
    <row r="22" spans="1:12">
      <c r="A22" s="295" t="str">
        <f>'Form.A1- Partenaires'!B19</f>
        <v>Industriel 4</v>
      </c>
      <c r="B22" s="300">
        <f>'Form. A3- Montage financier'!E58</f>
        <v>0</v>
      </c>
      <c r="C22" s="300">
        <f>'Form. A3- Montage financier'!G58</f>
        <v>0</v>
      </c>
      <c r="D22" s="300">
        <f>'Form. A3- Montage financier'!I58</f>
        <v>0</v>
      </c>
      <c r="E22" s="300">
        <f>'Form. A3- Montage financier'!K58</f>
        <v>0</v>
      </c>
      <c r="F22" s="300">
        <f>'Form. A3- Montage financier'!M58</f>
        <v>0</v>
      </c>
      <c r="G22" s="300">
        <f t="shared" si="0"/>
        <v>0</v>
      </c>
      <c r="H22" s="818"/>
      <c r="I22" s="56"/>
      <c r="J22" s="56"/>
      <c r="K22" s="56"/>
      <c r="L22" s="56"/>
    </row>
    <row r="23" spans="1:12">
      <c r="A23" s="295" t="str">
        <f>'Form.A1- Partenaires'!B20</f>
        <v>Industriel 5</v>
      </c>
      <c r="B23" s="300">
        <f>'Form. A3- Montage financier'!E65</f>
        <v>0</v>
      </c>
      <c r="C23" s="300">
        <f>'Form. A3- Montage financier'!G65</f>
        <v>0</v>
      </c>
      <c r="D23" s="300">
        <f>'Form. A3- Montage financier'!I65</f>
        <v>0</v>
      </c>
      <c r="E23" s="300">
        <v>0</v>
      </c>
      <c r="F23" s="300">
        <f>'Form. A3- Montage financier'!M65</f>
        <v>0</v>
      </c>
      <c r="G23" s="300">
        <f t="shared" si="0"/>
        <v>0</v>
      </c>
      <c r="H23" s="818"/>
      <c r="I23" s="56"/>
      <c r="J23" s="56"/>
      <c r="K23" s="56"/>
      <c r="L23" s="56"/>
    </row>
    <row r="24" spans="1:12">
      <c r="A24" s="295" t="str">
        <f>'Form.A1- Partenaires'!B21</f>
        <v>Industriel 6</v>
      </c>
      <c r="B24" s="300">
        <f>'Form. A3- Montage financier'!E72</f>
        <v>0</v>
      </c>
      <c r="C24" s="300">
        <f>'Form. A3- Montage financier'!G72</f>
        <v>0</v>
      </c>
      <c r="D24" s="300">
        <f>'Form. A3- Montage financier'!I72</f>
        <v>0</v>
      </c>
      <c r="E24" s="300">
        <f>'Form. A3- Montage financier'!K72</f>
        <v>0</v>
      </c>
      <c r="F24" s="300">
        <f>'Form. A3- Montage financier'!M72</f>
        <v>0</v>
      </c>
      <c r="G24" s="300">
        <f t="shared" si="0"/>
        <v>0</v>
      </c>
      <c r="H24" s="818"/>
      <c r="I24" s="56"/>
      <c r="J24" s="56"/>
      <c r="K24" s="56"/>
      <c r="L24" s="56"/>
    </row>
    <row r="25" spans="1:12">
      <c r="A25" s="295" t="str">
        <f>'Form.A1- Partenaires'!B22</f>
        <v>Industriel 7</v>
      </c>
      <c r="B25" s="300">
        <f>'Form. A3- Montage financier'!E79</f>
        <v>0</v>
      </c>
      <c r="C25" s="300">
        <f>'Form. A3- Montage financier'!G79</f>
        <v>0</v>
      </c>
      <c r="D25" s="300">
        <f>'Form. A3- Montage financier'!I79</f>
        <v>0</v>
      </c>
      <c r="E25" s="300">
        <f>'Form. A3- Montage financier'!K79</f>
        <v>0</v>
      </c>
      <c r="F25" s="300">
        <f>'Form. A3- Montage financier'!M79</f>
        <v>0</v>
      </c>
      <c r="G25" s="300">
        <f t="shared" si="0"/>
        <v>0</v>
      </c>
      <c r="H25" s="818"/>
      <c r="I25" s="56"/>
      <c r="J25" s="56"/>
      <c r="K25" s="56"/>
      <c r="L25" s="56"/>
    </row>
    <row r="26" spans="1:12">
      <c r="A26" s="295" t="str">
        <f>'Form.A1- Partenaires'!B23</f>
        <v>Industriel 8</v>
      </c>
      <c r="B26" s="300">
        <f>'Form. A3- Montage financier'!E86</f>
        <v>0</v>
      </c>
      <c r="C26" s="300">
        <f>'Form. A3- Montage financier'!G86</f>
        <v>0</v>
      </c>
      <c r="D26" s="300">
        <f>'Form. A3- Montage financier'!I86</f>
        <v>0</v>
      </c>
      <c r="E26" s="300">
        <f>'Form. A3- Montage financier'!K86</f>
        <v>0</v>
      </c>
      <c r="F26" s="300">
        <f>'Form. A3- Montage financier'!M86</f>
        <v>0</v>
      </c>
      <c r="G26" s="300">
        <f t="shared" si="0"/>
        <v>0</v>
      </c>
      <c r="H26" s="818"/>
      <c r="I26" s="56"/>
      <c r="J26" s="56"/>
      <c r="K26" s="56"/>
      <c r="L26" s="56"/>
    </row>
    <row r="27" spans="1:12">
      <c r="A27" s="295" t="str">
        <f>'Form.A1- Partenaires'!B24</f>
        <v>Industriel 9</v>
      </c>
      <c r="B27" s="300">
        <f>'Form. A3- Montage financier'!E93</f>
        <v>0</v>
      </c>
      <c r="C27" s="300">
        <f>'Form. A3- Montage financier'!G93</f>
        <v>0</v>
      </c>
      <c r="D27" s="300">
        <f>'Form. A3- Montage financier'!I93</f>
        <v>0</v>
      </c>
      <c r="E27" s="300">
        <f>'Form. A3- Montage financier'!K93</f>
        <v>0</v>
      </c>
      <c r="F27" s="300">
        <f>'Form. A3- Montage financier'!M93</f>
        <v>0</v>
      </c>
      <c r="G27" s="300">
        <f t="shared" si="0"/>
        <v>0</v>
      </c>
      <c r="H27" s="818"/>
      <c r="I27" s="56"/>
      <c r="J27" s="56"/>
      <c r="K27" s="56"/>
      <c r="L27" s="56"/>
    </row>
    <row r="28" spans="1:12">
      <c r="A28" s="295" t="str">
        <f>'Form.A1- Partenaires'!B25</f>
        <v>Industriel 10</v>
      </c>
      <c r="B28" s="300">
        <f>'Form. A3- Montage financier'!E100</f>
        <v>0</v>
      </c>
      <c r="C28" s="300">
        <f>'Form. A3- Montage financier'!G100</f>
        <v>0</v>
      </c>
      <c r="D28" s="300">
        <f>'Form. A3- Montage financier'!I100</f>
        <v>0</v>
      </c>
      <c r="E28" s="300">
        <f>'Form. A3- Montage financier'!K100</f>
        <v>0</v>
      </c>
      <c r="F28" s="300">
        <f>'Form. A3- Montage financier'!M100</f>
        <v>0</v>
      </c>
      <c r="G28" s="300">
        <f t="shared" si="0"/>
        <v>0</v>
      </c>
      <c r="H28" s="818"/>
      <c r="I28" s="56"/>
      <c r="J28" s="56"/>
      <c r="K28" s="56"/>
      <c r="L28" s="56"/>
    </row>
    <row r="29" spans="1:12" ht="16" thickBot="1">
      <c r="A29" s="296" t="s">
        <v>286</v>
      </c>
      <c r="B29" s="297" t="e">
        <f>IF('Form.A1- Partenaires'!C35="Centre de recherche publique",0,'Form. A3- Montage financier'!D20*'Form. A4- Calcul des FIR-CRIBIQ'!G12*27%)</f>
        <v>#DIV/0!</v>
      </c>
      <c r="C29" s="297" t="e">
        <f>IF('Form.A1- Partenaires'!C36="Centre de recherche publique",0,'Form. A3- Montage financier'!F20*'Form. A4- Calcul des FIR-CRIBIQ'!G12*27%)</f>
        <v>#DIV/0!</v>
      </c>
      <c r="D29" s="297" t="e">
        <f>IF('Form.A1- Partenaires'!C37="Centre de recherche publique",0,'Form. A3- Montage financier'!H20*'Form. A4- Calcul des FIR-CRIBIQ'!G12*27%)</f>
        <v>#DIV/0!</v>
      </c>
      <c r="E29" s="297" t="e">
        <f>IF('Form.A1- Partenaires'!C38="Centre de recherche publique",0,'Form. A3- Montage financier'!J20*'Form. A4- Calcul des FIR-CRIBIQ'!G12*27%)</f>
        <v>#DIV/0!</v>
      </c>
      <c r="F29" s="297" t="e">
        <f>IF('Form.A1- Partenaires'!C39="Centre de recherche publique",0,'Form. A3- Montage financier'!L20*'Form. A4- Calcul des FIR-CRIBIQ'!G12*27%)</f>
        <v>#DIV/0!</v>
      </c>
      <c r="G29" s="297" t="e">
        <f t="shared" si="0"/>
        <v>#DIV/0!</v>
      </c>
      <c r="H29" s="298" t="e">
        <f t="shared" ref="H29" si="1">G29</f>
        <v>#DIV/0!</v>
      </c>
      <c r="I29" s="56"/>
      <c r="J29" s="56"/>
      <c r="K29" s="56"/>
      <c r="L29" s="56"/>
    </row>
    <row r="30" spans="1:12">
      <c r="A30" s="284" t="s">
        <v>287</v>
      </c>
      <c r="B30" s="285" t="e">
        <f>SUM(B19:B29)</f>
        <v>#DIV/0!</v>
      </c>
      <c r="C30" s="285" t="e">
        <f t="shared" ref="C30:F30" si="2">SUM(C19:C29)</f>
        <v>#DIV/0!</v>
      </c>
      <c r="D30" s="285" t="e">
        <f t="shared" si="2"/>
        <v>#DIV/0!</v>
      </c>
      <c r="E30" s="285" t="e">
        <f t="shared" si="2"/>
        <v>#DIV/0!</v>
      </c>
      <c r="F30" s="286" t="e">
        <f t="shared" si="2"/>
        <v>#DIV/0!</v>
      </c>
      <c r="I30" s="56"/>
      <c r="J30" s="56"/>
      <c r="K30" s="56"/>
      <c r="L30" s="56"/>
    </row>
    <row r="31" spans="1:12" ht="21">
      <c r="A31" s="137"/>
      <c r="B31" s="138"/>
      <c r="G31" s="13"/>
      <c r="H31" s="56"/>
      <c r="I31" s="56"/>
      <c r="J31" s="56"/>
      <c r="K31" s="56"/>
      <c r="L31" s="56"/>
    </row>
    <row r="32" spans="1:12" ht="21">
      <c r="A32" s="330" t="s">
        <v>288</v>
      </c>
      <c r="B32" s="138"/>
      <c r="G32" s="13"/>
      <c r="H32" s="56"/>
      <c r="I32" s="56"/>
      <c r="J32" s="56"/>
      <c r="K32" s="56"/>
      <c r="L32" s="56"/>
    </row>
    <row r="33" spans="1:13" ht="21">
      <c r="A33" s="137"/>
      <c r="B33" s="138"/>
      <c r="G33" s="13"/>
      <c r="H33" s="56"/>
      <c r="I33" s="56"/>
      <c r="J33" s="56"/>
      <c r="K33" s="56"/>
      <c r="L33" s="56"/>
    </row>
    <row r="34" spans="1:13" ht="21">
      <c r="A34" s="137"/>
      <c r="B34" s="138"/>
      <c r="G34" s="13"/>
      <c r="H34" s="56"/>
      <c r="I34" s="56"/>
      <c r="J34" s="56"/>
      <c r="K34" s="56"/>
      <c r="L34" s="56"/>
    </row>
    <row r="35" spans="1:13" ht="21">
      <c r="A35" s="137"/>
      <c r="B35" s="138"/>
      <c r="G35" s="13"/>
      <c r="H35" s="56"/>
      <c r="I35" s="56"/>
      <c r="J35" s="56"/>
      <c r="K35" s="56"/>
      <c r="L35" s="56"/>
    </row>
    <row r="36" spans="1:13" ht="21">
      <c r="A36" s="137"/>
      <c r="B36" s="138"/>
      <c r="G36" s="13"/>
      <c r="H36" s="56"/>
      <c r="I36" s="56"/>
      <c r="J36" s="56"/>
      <c r="K36" s="56"/>
      <c r="L36" s="56"/>
    </row>
    <row r="37" spans="1:13" ht="21">
      <c r="A37" s="137"/>
      <c r="B37" s="138"/>
      <c r="G37" s="13"/>
      <c r="H37" s="56"/>
      <c r="I37" s="56"/>
      <c r="J37" s="56"/>
      <c r="K37" s="56"/>
      <c r="L37" s="56"/>
    </row>
    <row r="39" spans="1:13" ht="45.65" customHeight="1">
      <c r="B39" s="175"/>
      <c r="C39" s="175"/>
      <c r="D39" s="175"/>
      <c r="E39" s="175"/>
      <c r="F39" s="175"/>
      <c r="G39" s="14"/>
      <c r="H39" s="14"/>
      <c r="I39" s="14"/>
      <c r="J39" s="14"/>
      <c r="K39" s="14"/>
      <c r="L39" s="14"/>
      <c r="M39" s="14"/>
    </row>
    <row r="40" spans="1:13" ht="15" customHeight="1">
      <c r="A40" s="175"/>
      <c r="B40" s="175"/>
      <c r="C40" s="175"/>
      <c r="D40" s="175"/>
      <c r="E40" s="175"/>
      <c r="F40" s="175"/>
      <c r="G40" s="14"/>
      <c r="H40" s="14"/>
      <c r="I40" s="14"/>
      <c r="J40" s="14"/>
      <c r="K40" s="14"/>
      <c r="L40" s="14"/>
      <c r="M40" s="14"/>
    </row>
    <row r="41" spans="1:13">
      <c r="A41" s="143"/>
    </row>
    <row r="46" spans="1:13">
      <c r="A46" s="174"/>
    </row>
  </sheetData>
  <sheetProtection algorithmName="SHA-512" hashValue="KvZncVMHPsumHPwjY60v6OKJkT/Qh2Q/FOxQT8caPAhLQImm8f/FTh5fvIMYHoWC3a/QbBnr6Sd8I7VI8DCpfQ==" saltValue="o0l5mDMBYTg8NXoPn/DanQ==" spinCount="100000" sheet="1" objects="1" scenarios="1"/>
  <mergeCells count="13">
    <mergeCell ref="H19:H28"/>
    <mergeCell ref="A15:H15"/>
    <mergeCell ref="A1:H1"/>
    <mergeCell ref="A3:H3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" right="0.7" top="0.75" bottom="0.75" header="0.3" footer="0.3"/>
  <pageSetup paperSize="9" scale="65" orientation="portrait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M14"/>
  <sheetViews>
    <sheetView view="pageBreakPreview" topLeftCell="A2" zoomScaleNormal="82" zoomScaleSheetLayoutView="100" workbookViewId="0">
      <selection activeCell="B3" sqref="B3"/>
    </sheetView>
  </sheetViews>
  <sheetFormatPr baseColWidth="10" defaultColWidth="11.453125" defaultRowHeight="14.5" outlineLevelCol="1"/>
  <cols>
    <col min="1" max="1" width="59.1796875" customWidth="1"/>
    <col min="2" max="6" width="19.1796875" customWidth="1"/>
    <col min="7" max="11" width="23.1796875" hidden="1" customWidth="1" outlineLevel="1"/>
    <col min="12" max="12" width="19.1796875" hidden="1" customWidth="1" outlineLevel="1"/>
    <col min="13" max="13" width="10.81640625" collapsed="1"/>
  </cols>
  <sheetData>
    <row r="1" spans="1:12" ht="38.25" customHeight="1" thickBot="1">
      <c r="A1" s="829" t="s">
        <v>289</v>
      </c>
      <c r="B1" s="829"/>
      <c r="C1" s="829"/>
      <c r="D1" s="829"/>
      <c r="E1" s="829"/>
      <c r="F1" s="345"/>
      <c r="G1" s="346"/>
      <c r="H1" s="346"/>
      <c r="I1" s="346"/>
      <c r="J1" s="346"/>
      <c r="K1" s="346"/>
      <c r="L1" s="346"/>
    </row>
    <row r="2" spans="1:12" ht="58.5" customHeight="1" thickBot="1">
      <c r="A2" s="347" t="s">
        <v>290</v>
      </c>
      <c r="B2" s="348" t="s">
        <v>11</v>
      </c>
      <c r="C2" s="349" t="str">
        <f>'Form.A1- Partenaires'!B16</f>
        <v>Industriel 1</v>
      </c>
      <c r="D2" s="350" t="str">
        <f>'Form.A1- Partenaires'!B17</f>
        <v>Industriel 2</v>
      </c>
      <c r="E2" s="350" t="str">
        <f>'Form.A1- Partenaires'!B18</f>
        <v>Industriel 3</v>
      </c>
      <c r="F2" s="351" t="str">
        <f>'Form.A1- Partenaires'!B19</f>
        <v>Industriel 4</v>
      </c>
      <c r="G2" s="352" t="str">
        <f>'Form.A1- Partenaires'!B20</f>
        <v>Industriel 5</v>
      </c>
      <c r="H2" s="353" t="str">
        <f>'Form.A1- Partenaires'!B21</f>
        <v>Industriel 6</v>
      </c>
      <c r="I2" s="353" t="str">
        <f>'Form.A1- Partenaires'!B22</f>
        <v>Industriel 7</v>
      </c>
      <c r="J2" s="353" t="str">
        <f>'Form.A1- Partenaires'!B23</f>
        <v>Industriel 8</v>
      </c>
      <c r="K2" s="353" t="str">
        <f>'Form.A1- Partenaires'!B24</f>
        <v>Industriel 9</v>
      </c>
      <c r="L2" s="354" t="str">
        <f>'Form.A1- Partenaires'!B25</f>
        <v>Industriel 10</v>
      </c>
    </row>
    <row r="3" spans="1:12" ht="44.25" customHeight="1">
      <c r="A3" s="144" t="s">
        <v>291</v>
      </c>
      <c r="B3" s="357">
        <f t="shared" ref="B3:B11" si="0">SUM(C3:L3)</f>
        <v>0</v>
      </c>
      <c r="C3" s="162"/>
      <c r="D3" s="163"/>
      <c r="E3" s="163"/>
      <c r="F3" s="163"/>
      <c r="G3" s="164">
        <v>0</v>
      </c>
      <c r="H3" s="164">
        <v>0</v>
      </c>
      <c r="I3" s="164">
        <v>0</v>
      </c>
      <c r="J3" s="164">
        <v>0</v>
      </c>
      <c r="K3" s="164">
        <v>0</v>
      </c>
      <c r="L3" s="165">
        <v>0</v>
      </c>
    </row>
    <row r="4" spans="1:12" ht="44.25" customHeight="1">
      <c r="A4" s="15" t="s">
        <v>291</v>
      </c>
      <c r="B4" s="358">
        <f t="shared" si="0"/>
        <v>0</v>
      </c>
      <c r="C4" s="166"/>
      <c r="D4" s="167"/>
      <c r="E4" s="167"/>
      <c r="F4" s="167"/>
      <c r="G4" s="168"/>
      <c r="H4" s="168"/>
      <c r="I4" s="168"/>
      <c r="J4" s="168"/>
      <c r="K4" s="168"/>
      <c r="L4" s="169"/>
    </row>
    <row r="5" spans="1:12" ht="44.25" customHeight="1">
      <c r="A5" s="15" t="s">
        <v>291</v>
      </c>
      <c r="B5" s="358">
        <f t="shared" si="0"/>
        <v>0</v>
      </c>
      <c r="C5" s="166"/>
      <c r="D5" s="167"/>
      <c r="E5" s="167"/>
      <c r="F5" s="167"/>
      <c r="G5" s="168"/>
      <c r="H5" s="168"/>
      <c r="I5" s="168"/>
      <c r="J5" s="168"/>
      <c r="K5" s="168"/>
      <c r="L5" s="169"/>
    </row>
    <row r="6" spans="1:12" ht="44.25" customHeight="1">
      <c r="A6" s="15" t="s">
        <v>291</v>
      </c>
      <c r="B6" s="358">
        <f t="shared" si="0"/>
        <v>0</v>
      </c>
      <c r="C6" s="166"/>
      <c r="D6" s="167"/>
      <c r="E6" s="167"/>
      <c r="F6" s="167"/>
      <c r="G6" s="168"/>
      <c r="H6" s="168"/>
      <c r="I6" s="168"/>
      <c r="J6" s="168"/>
      <c r="K6" s="168"/>
      <c r="L6" s="169"/>
    </row>
    <row r="7" spans="1:12" ht="44.25" customHeight="1">
      <c r="A7" s="15" t="s">
        <v>291</v>
      </c>
      <c r="B7" s="358">
        <f t="shared" si="0"/>
        <v>0</v>
      </c>
      <c r="C7" s="166"/>
      <c r="D7" s="167"/>
      <c r="E7" s="167"/>
      <c r="F7" s="167"/>
      <c r="G7" s="168"/>
      <c r="H7" s="168"/>
      <c r="I7" s="168"/>
      <c r="J7" s="168"/>
      <c r="K7" s="168"/>
      <c r="L7" s="169"/>
    </row>
    <row r="8" spans="1:12" ht="44.25" customHeight="1">
      <c r="A8" s="15" t="s">
        <v>291</v>
      </c>
      <c r="B8" s="358">
        <f t="shared" si="0"/>
        <v>0</v>
      </c>
      <c r="C8" s="166"/>
      <c r="D8" s="167"/>
      <c r="E8" s="167"/>
      <c r="F8" s="167"/>
      <c r="G8" s="168"/>
      <c r="H8" s="168"/>
      <c r="I8" s="168"/>
      <c r="J8" s="168"/>
      <c r="K8" s="168"/>
      <c r="L8" s="169"/>
    </row>
    <row r="9" spans="1:12" ht="44.25" customHeight="1">
      <c r="A9" s="15" t="s">
        <v>291</v>
      </c>
      <c r="B9" s="358">
        <f t="shared" si="0"/>
        <v>0</v>
      </c>
      <c r="C9" s="166"/>
      <c r="D9" s="167"/>
      <c r="E9" s="167"/>
      <c r="F9" s="167"/>
      <c r="G9" s="168"/>
      <c r="H9" s="168"/>
      <c r="I9" s="168"/>
      <c r="J9" s="168"/>
      <c r="K9" s="168"/>
      <c r="L9" s="169"/>
    </row>
    <row r="10" spans="1:12" ht="44.25" customHeight="1">
      <c r="A10" s="15" t="s">
        <v>291</v>
      </c>
      <c r="B10" s="358">
        <f t="shared" si="0"/>
        <v>0</v>
      </c>
      <c r="C10" s="166"/>
      <c r="D10" s="167"/>
      <c r="E10" s="167"/>
      <c r="F10" s="167"/>
      <c r="G10" s="168"/>
      <c r="H10" s="168"/>
      <c r="I10" s="168"/>
      <c r="J10" s="168"/>
      <c r="K10" s="168"/>
      <c r="L10" s="169"/>
    </row>
    <row r="11" spans="1:12" ht="44.25" customHeight="1" thickBot="1">
      <c r="A11" s="15" t="s">
        <v>291</v>
      </c>
      <c r="B11" s="359">
        <f t="shared" si="0"/>
        <v>0</v>
      </c>
      <c r="C11" s="170"/>
      <c r="D11" s="171"/>
      <c r="E11" s="171"/>
      <c r="F11" s="171"/>
      <c r="G11" s="172"/>
      <c r="H11" s="172"/>
      <c r="I11" s="172"/>
      <c r="J11" s="172"/>
      <c r="K11" s="172"/>
      <c r="L11" s="173"/>
    </row>
    <row r="12" spans="1:12" ht="30" customHeight="1" thickTop="1" thickBot="1">
      <c r="A12" s="365" t="s">
        <v>292</v>
      </c>
      <c r="B12" s="360">
        <f t="shared" ref="B12:L12" si="1">SUM(B3:B11)</f>
        <v>0</v>
      </c>
      <c r="C12" s="361">
        <f t="shared" si="1"/>
        <v>0</v>
      </c>
      <c r="D12" s="362">
        <f t="shared" si="1"/>
        <v>0</v>
      </c>
      <c r="E12" s="362">
        <f t="shared" si="1"/>
        <v>0</v>
      </c>
      <c r="F12" s="362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9">
        <f t="shared" si="1"/>
        <v>0</v>
      </c>
    </row>
    <row r="13" spans="1:12" ht="47.25" customHeight="1" thickBot="1">
      <c r="A13" s="363" t="s">
        <v>293</v>
      </c>
      <c r="B13" s="364">
        <f>B12+'Form. A3- Montage financier'!B107:C107</f>
        <v>0</v>
      </c>
      <c r="C13" s="355"/>
      <c r="D13" s="356"/>
      <c r="E13" s="356"/>
      <c r="F13" s="356"/>
      <c r="G13" s="356"/>
      <c r="H13" s="356"/>
      <c r="I13" s="356"/>
      <c r="J13" s="356"/>
      <c r="K13" s="356"/>
      <c r="L13" s="356"/>
    </row>
    <row r="14" spans="1:12">
      <c r="A14" s="7" t="s">
        <v>294</v>
      </c>
    </row>
  </sheetData>
  <sheetProtection algorithmName="SHA-512" hashValue="Z4ybLJSXJc+jhNE/S9VIsooAJPEg1IQO+PvkgHDOGMzZMVqyYT6/GmIArxYllOoYYm0dmT61g7PE7uGuuHQgUw==" saltValue="qTRT8MlEVuFmcuxb2QGuZA==" spinCount="100000" sheet="1" objects="1" scenarios="1"/>
  <mergeCells count="1">
    <mergeCell ref="A1:E1"/>
  </mergeCells>
  <pageMargins left="0.7" right="0.7" top="0.75" bottom="0.75" header="0.3" footer="0.3"/>
  <pageSetup scale="75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87B86654AAD4E871CFE55843E0C12" ma:contentTypeVersion="16" ma:contentTypeDescription="Crée un document." ma:contentTypeScope="" ma:versionID="7780c4255e20033cde23a9b666acfea2">
  <xsd:schema xmlns:xsd="http://www.w3.org/2001/XMLSchema" xmlns:xs="http://www.w3.org/2001/XMLSchema" xmlns:p="http://schemas.microsoft.com/office/2006/metadata/properties" xmlns:ns2="35ce1cac-82b8-4dc9-963c-c432fb9c17b6" xmlns:ns3="a584f3b0-e1bf-4e41-9ca2-5228cfd6eb2f" targetNamespace="http://schemas.microsoft.com/office/2006/metadata/properties" ma:root="true" ma:fieldsID="12cd18a75b09e3b95e63475ef416f273" ns2:_="" ns3:_="">
    <xsd:import namespace="35ce1cac-82b8-4dc9-963c-c432fb9c17b6"/>
    <xsd:import namespace="a584f3b0-e1bf-4e41-9ca2-5228cfd6e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Date_x002f_heur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e1cac-82b8-4dc9-963c-c432fb9c1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29603855-ba44-402f-a4bc-26d5aec8d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ate_x002f_heure" ma:index="22" nillable="true" ma:displayName="Date/heure" ma:format="DateTime" ma:internalName="Date_x002f_heure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4f3b0-e1bf-4e41-9ca2-5228cfd6eb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1c4ef3f-9be1-428a-b2c0-693bee279628}" ma:internalName="TaxCatchAll" ma:showField="CatchAllData" ma:web="a584f3b0-e1bf-4e41-9ca2-5228cfd6e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84f3b0-e1bf-4e41-9ca2-5228cfd6eb2f" xsi:nil="true"/>
    <Date_x002f_heure xmlns="35ce1cac-82b8-4dc9-963c-c432fb9c17b6" xsi:nil="true"/>
    <lcf76f155ced4ddcb4097134ff3c332f xmlns="35ce1cac-82b8-4dc9-963c-c432fb9c17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2937A9-42D0-4E25-8970-75CC93CBE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e1cac-82b8-4dc9-963c-c432fb9c17b6"/>
    <ds:schemaRef ds:uri="a584f3b0-e1bf-4e41-9ca2-5228cfd6e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B5992-9D68-4AA9-BCBB-5F4CCEEDC5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0EF15B-4D0F-4EDD-8C2C-F33EE6E424B4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35ce1cac-82b8-4dc9-963c-c432fb9c17b6"/>
    <ds:schemaRef ds:uri="http://purl.org/dc/dcmitype/"/>
    <ds:schemaRef ds:uri="http://schemas.openxmlformats.org/package/2006/metadata/core-properties"/>
    <ds:schemaRef ds:uri="a584f3b0-e1bf-4e41-9ca2-5228cfd6eb2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7</vt:i4>
      </vt:variant>
    </vt:vector>
  </HeadingPairs>
  <TitlesOfParts>
    <vt:vector size="18" baseType="lpstr">
      <vt:lpstr>Feuil1</vt:lpstr>
      <vt:lpstr>Données</vt:lpstr>
      <vt:lpstr>Form. A0 - Instructions</vt:lpstr>
      <vt:lpstr>Form.A1- Partenaires</vt:lpstr>
      <vt:lpstr>Form. A2- Ventil. Coûts directs</vt:lpstr>
      <vt:lpstr>Form. A3- Montage financier</vt:lpstr>
      <vt:lpstr>Form A3-B calcul ETP</vt:lpstr>
      <vt:lpstr>Form. A4- Calcul des FIR-CRIBIQ</vt:lpstr>
      <vt:lpstr>Form. A5-Contrib. en nature</vt:lpstr>
      <vt:lpstr>Form. 7- Fiche Synthèse</vt:lpstr>
      <vt:lpstr>RSRI Vérification</vt:lpstr>
      <vt:lpstr>'Form. A3- Montage financier'!Impression_des_titres</vt:lpstr>
      <vt:lpstr>'Form. 7- Fiche Synthèse'!Zone_d_impression</vt:lpstr>
      <vt:lpstr>'Form. A2- Ventil. Coûts directs'!Zone_d_impression</vt:lpstr>
      <vt:lpstr>'Form. A3- Montage financier'!Zone_d_impression</vt:lpstr>
      <vt:lpstr>'Form. A4- Calcul des FIR-CRIBIQ'!Zone_d_impression</vt:lpstr>
      <vt:lpstr>'Form. A5-Contrib. en nature'!Zone_d_impression</vt:lpstr>
      <vt:lpstr>'Form.A1- Partenaires'!Zone_d_impression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Cribiq</dc:creator>
  <cp:keywords/>
  <dc:description/>
  <cp:lastModifiedBy>Cristina Marques</cp:lastModifiedBy>
  <cp:revision/>
  <dcterms:created xsi:type="dcterms:W3CDTF">2015-08-26T16:36:28Z</dcterms:created>
  <dcterms:modified xsi:type="dcterms:W3CDTF">2024-05-23T18:46:44Z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0x010100D9787B86654AAD4E871CFE55843E0C12</vt:lpwstr>
  </property>
  <property fmtid="{D5CDD505-2E9C-101B-9397-08002B2CF9AE}" pid="3" name="Order">
    <vt:r8>4192200</vt:r8>
  </property>
  <property fmtid="{D5CDD505-2E9C-101B-9397-08002B2CF9AE}" pid="4" name="MediaServiceImageTags">
    <vt:lpwstr/>
  </property>
</Properties>
</file>